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"/>
    </mc:Choice>
  </mc:AlternateContent>
  <xr:revisionPtr revIDLastSave="0" documentId="8_{F6489F10-299B-405D-A92B-E681376D530A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5" i="1" l="1"/>
  <c r="O92" i="1" l="1"/>
  <c r="P92" i="1"/>
  <c r="I92" i="1"/>
  <c r="J92" i="1"/>
  <c r="P93" i="1"/>
  <c r="O93" i="1"/>
  <c r="P91" i="1" l="1"/>
  <c r="J91" i="1"/>
  <c r="P90" i="1"/>
  <c r="L90" i="1"/>
  <c r="I90" i="1"/>
  <c r="J90" i="1"/>
  <c r="J83" i="1" l="1"/>
  <c r="M82" i="1"/>
  <c r="J82" i="1"/>
  <c r="I82" i="1"/>
  <c r="L77" i="1" l="1"/>
  <c r="J77" i="1"/>
  <c r="L81" i="1"/>
  <c r="J81" i="1"/>
  <c r="I81" i="1"/>
  <c r="M80" i="1"/>
  <c r="L80" i="1"/>
  <c r="J80" i="1"/>
  <c r="M79" i="1"/>
  <c r="J79" i="1"/>
  <c r="M78" i="1" l="1"/>
  <c r="L78" i="1"/>
  <c r="J78" i="1"/>
  <c r="I78" i="1"/>
  <c r="L76" i="1" l="1"/>
  <c r="J76" i="1"/>
  <c r="I76" i="1"/>
  <c r="L75" i="1"/>
  <c r="J75" i="1"/>
  <c r="M74" i="1" l="1"/>
  <c r="L74" i="1"/>
  <c r="J74" i="1"/>
  <c r="M73" i="1"/>
  <c r="J73" i="1"/>
  <c r="M72" i="1"/>
  <c r="J72" i="1"/>
  <c r="I72" i="1"/>
  <c r="M71" i="1"/>
  <c r="J71" i="1"/>
  <c r="M70" i="1" l="1"/>
  <c r="J70" i="1"/>
  <c r="I70" i="1"/>
  <c r="M69" i="1" l="1"/>
  <c r="L69" i="1"/>
  <c r="J69" i="1"/>
  <c r="M68" i="1"/>
  <c r="J68" i="1"/>
  <c r="M64" i="1" l="1"/>
  <c r="J64" i="1"/>
  <c r="I64" i="1"/>
  <c r="M63" i="1"/>
  <c r="J63" i="1"/>
  <c r="M62" i="1" l="1"/>
  <c r="L62" i="1"/>
  <c r="J62" i="1"/>
  <c r="I62" i="1"/>
  <c r="M61" i="1"/>
  <c r="L61" i="1"/>
  <c r="J61" i="1"/>
  <c r="I61" i="1"/>
  <c r="M59" i="1" l="1"/>
  <c r="M60" i="1"/>
  <c r="J60" i="1"/>
  <c r="J59" i="1"/>
  <c r="M58" i="1"/>
  <c r="M57" i="1"/>
  <c r="M56" i="1"/>
  <c r="J56" i="1"/>
  <c r="I56" i="1"/>
  <c r="M55" i="1" l="1"/>
  <c r="J55" i="1"/>
  <c r="M54" i="1"/>
  <c r="M53" i="1" l="1"/>
  <c r="J53" i="1"/>
  <c r="M52" i="1"/>
  <c r="M51" i="1"/>
  <c r="M50" i="1" l="1"/>
  <c r="J50" i="1"/>
  <c r="M49" i="1"/>
  <c r="J49" i="1"/>
  <c r="M47" i="1" l="1"/>
  <c r="M46" i="1" l="1"/>
  <c r="M45" i="1"/>
  <c r="M43" i="1" l="1"/>
  <c r="M40" i="1" l="1"/>
  <c r="M36" i="1" l="1"/>
  <c r="M35" i="1"/>
  <c r="M34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K21" i="2" l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P20" i="2" s="1"/>
  <c r="X3" i="2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Z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A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7" i="1"/>
  <c r="T77" i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U82" i="1"/>
  <c r="S83" i="1"/>
  <c r="T83" i="1"/>
  <c r="U83" i="1"/>
  <c r="S84" i="1"/>
  <c r="T84" i="1"/>
  <c r="U84" i="1"/>
  <c r="S85" i="1"/>
  <c r="T85" i="1"/>
  <c r="U85" i="1"/>
  <c r="S86" i="1"/>
  <c r="T86" i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U93" i="1"/>
  <c r="S94" i="1"/>
  <c r="T94" i="1"/>
  <c r="U94" i="1"/>
  <c r="S95" i="1"/>
  <c r="T95" i="1"/>
  <c r="U95" i="1"/>
  <c r="S96" i="1"/>
  <c r="T96" i="1"/>
  <c r="U96" i="1"/>
  <c r="S97" i="1"/>
  <c r="T97" i="1"/>
  <c r="U97" i="1"/>
  <c r="S98" i="1"/>
  <c r="T98" i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U5" i="1"/>
  <c r="S6" i="1"/>
  <c r="U6" i="1"/>
  <c r="S7" i="1"/>
  <c r="T7" i="1"/>
  <c r="U7" i="1"/>
  <c r="S8" i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U13" i="1"/>
  <c r="S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T4" i="1"/>
  <c r="S4" i="1"/>
  <c r="AH81" i="1" l="1"/>
  <c r="N80" i="2" s="1"/>
  <c r="AJ82" i="1"/>
  <c r="V81" i="2" s="1"/>
  <c r="AJ81" i="1"/>
  <c r="V80" i="2" s="1"/>
  <c r="AJ84" i="1"/>
  <c r="V83" i="2" s="1"/>
  <c r="AJ77" i="1"/>
  <c r="V76" i="2" s="1"/>
  <c r="AJ83" i="1"/>
  <c r="V82" i="2" s="1"/>
  <c r="AJ80" i="1"/>
  <c r="V79" i="2" s="1"/>
  <c r="AJ78" i="1"/>
  <c r="V77" i="2" s="1"/>
  <c r="AH33" i="1"/>
  <c r="N32" i="2" s="1"/>
  <c r="AH20" i="1"/>
  <c r="N19" i="2" s="1"/>
  <c r="AH75" i="1"/>
  <c r="N74" i="2" s="1"/>
  <c r="AF74" i="1"/>
  <c r="F73" i="2" s="1"/>
  <c r="AJ79" i="1"/>
  <c r="V78" i="2" s="1"/>
  <c r="AJ38" i="1"/>
  <c r="V37" i="2" s="1"/>
  <c r="AH10" i="1"/>
  <c r="N9" i="2" s="1"/>
  <c r="AJ85" i="1"/>
  <c r="V84" i="2" s="1"/>
  <c r="AH37" i="1"/>
  <c r="N36" i="2" s="1"/>
  <c r="AF37" i="1"/>
  <c r="F36" i="2" s="1"/>
  <c r="AH28" i="1"/>
  <c r="N27" i="2" s="1"/>
  <c r="AH97" i="1"/>
  <c r="N96" i="2" s="1"/>
  <c r="AH73" i="1"/>
  <c r="N72" i="2" s="1"/>
  <c r="AF70" i="1"/>
  <c r="F69" i="2" s="1"/>
  <c r="AH57" i="1"/>
  <c r="N56" i="2" s="1"/>
  <c r="AF54" i="1"/>
  <c r="F53" i="2" s="1"/>
  <c r="AF46" i="1"/>
  <c r="F45" i="2" s="1"/>
  <c r="AH34" i="1"/>
  <c r="N33" i="2" s="1"/>
  <c r="AH9" i="1"/>
  <c r="N8" i="2" s="1"/>
  <c r="AH113" i="1"/>
  <c r="N112" i="2" s="1"/>
  <c r="AH72" i="1"/>
  <c r="N71" i="2" s="1"/>
  <c r="AH68" i="1"/>
  <c r="N67" i="2" s="1"/>
  <c r="AH25" i="1"/>
  <c r="N24" i="2" s="1"/>
  <c r="AH52" i="1"/>
  <c r="N51" i="2" s="1"/>
  <c r="AJ51" i="1"/>
  <c r="V50" i="2" s="1"/>
  <c r="AH108" i="1"/>
  <c r="N107" i="2" s="1"/>
  <c r="AF103" i="1"/>
  <c r="F102" i="2" s="1"/>
  <c r="AH100" i="1"/>
  <c r="N99" i="2" s="1"/>
  <c r="AF95" i="1"/>
  <c r="F94" i="2" s="1"/>
  <c r="AF111" i="1"/>
  <c r="F110" i="2" s="1"/>
  <c r="AJ90" i="1"/>
  <c r="V89" i="2" s="1"/>
  <c r="AJ66" i="1"/>
  <c r="V65" i="2" s="1"/>
  <c r="AF62" i="1"/>
  <c r="F61" i="2" s="1"/>
  <c r="AH17" i="1"/>
  <c r="N16" i="2" s="1"/>
  <c r="AH80" i="1"/>
  <c r="N79" i="2" s="1"/>
  <c r="AF79" i="1"/>
  <c r="F78" i="2" s="1"/>
  <c r="AF78" i="1"/>
  <c r="F77" i="2" s="1"/>
  <c r="AF71" i="1"/>
  <c r="F70" i="2" s="1"/>
  <c r="AF63" i="1"/>
  <c r="F62" i="2" s="1"/>
  <c r="AH94" i="1"/>
  <c r="N93" i="2" s="1"/>
  <c r="AF110" i="1"/>
  <c r="F109" i="2" s="1"/>
  <c r="AH48" i="1"/>
  <c r="N47" i="2" s="1"/>
  <c r="AH41" i="1"/>
  <c r="N40" i="2" s="1"/>
  <c r="AH40" i="1"/>
  <c r="N39" i="2" s="1"/>
  <c r="AJ10" i="1"/>
  <c r="V9" i="2" s="1"/>
  <c r="AH32" i="1"/>
  <c r="N31" i="2" s="1"/>
  <c r="AH24" i="1"/>
  <c r="N23" i="2" s="1"/>
  <c r="AF11" i="1"/>
  <c r="F10" i="2" s="1"/>
  <c r="AH8" i="1"/>
  <c r="N7" i="2" s="1"/>
  <c r="AF115" i="1"/>
  <c r="F114" i="2" s="1"/>
  <c r="AF14" i="1"/>
  <c r="F13" i="2" s="1"/>
  <c r="AH93" i="1"/>
  <c r="N92" i="2" s="1"/>
  <c r="AH85" i="1"/>
  <c r="N84" i="2" s="1"/>
  <c r="AH77" i="1"/>
  <c r="N76" i="2" s="1"/>
  <c r="AH69" i="1"/>
  <c r="N68" i="2" s="1"/>
  <c r="AH61" i="1"/>
  <c r="N60" i="2" s="1"/>
  <c r="AF22" i="1"/>
  <c r="F21" i="2" s="1"/>
  <c r="AF6" i="1"/>
  <c r="F5" i="2" s="1"/>
  <c r="AJ96" i="1"/>
  <c r="V95" i="2" s="1"/>
  <c r="AF30" i="1"/>
  <c r="F29" i="2" s="1"/>
  <c r="AJ72" i="1"/>
  <c r="V71" i="2" s="1"/>
  <c r="AH116" i="1"/>
  <c r="N115" i="2" s="1"/>
  <c r="AH112" i="1"/>
  <c r="N111" i="2" s="1"/>
  <c r="AF107" i="1"/>
  <c r="F106" i="2" s="1"/>
  <c r="AH105" i="1"/>
  <c r="N104" i="2" s="1"/>
  <c r="AJ104" i="1"/>
  <c r="V103" i="2" s="1"/>
  <c r="AH104" i="1"/>
  <c r="N103" i="2" s="1"/>
  <c r="AJ103" i="1"/>
  <c r="V102" i="2" s="1"/>
  <c r="AF102" i="1"/>
  <c r="F101" i="2" s="1"/>
  <c r="AF99" i="1"/>
  <c r="F98" i="2" s="1"/>
  <c r="AH96" i="1"/>
  <c r="N95" i="2" s="1"/>
  <c r="AF96" i="1"/>
  <c r="F95" i="2" s="1"/>
  <c r="AF94" i="1"/>
  <c r="F93" i="2" s="1"/>
  <c r="AH92" i="1"/>
  <c r="N91" i="2" s="1"/>
  <c r="AH89" i="1"/>
  <c r="N88" i="2" s="1"/>
  <c r="AF87" i="1"/>
  <c r="F86" i="2" s="1"/>
  <c r="AJ88" i="1"/>
  <c r="V87" i="2" s="1"/>
  <c r="AH88" i="1"/>
  <c r="N87" i="2" s="1"/>
  <c r="AF86" i="1"/>
  <c r="F85" i="2" s="1"/>
  <c r="AH84" i="1"/>
  <c r="N83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H64" i="1"/>
  <c r="N63" i="2" s="1"/>
  <c r="AJ63" i="1"/>
  <c r="V62" i="2" s="1"/>
  <c r="AH60" i="1"/>
  <c r="N59" i="2" s="1"/>
  <c r="AF59" i="1"/>
  <c r="F58" i="2" s="1"/>
  <c r="AJ56" i="1"/>
  <c r="V55" i="2" s="1"/>
  <c r="AF56" i="1"/>
  <c r="F55" i="2" s="1"/>
  <c r="AH56" i="1"/>
  <c r="N55" i="2" s="1"/>
  <c r="AF55" i="1"/>
  <c r="F54" i="2" s="1"/>
  <c r="AH54" i="1"/>
  <c r="N53" i="2" s="1"/>
  <c r="AH49" i="1"/>
  <c r="N48" i="2" s="1"/>
  <c r="AH46" i="1"/>
  <c r="N45" i="2" s="1"/>
  <c r="AH44" i="1"/>
  <c r="N43" i="2" s="1"/>
  <c r="AH42" i="1"/>
  <c r="N41" i="2" s="1"/>
  <c r="AJ39" i="1"/>
  <c r="V38" i="2" s="1"/>
  <c r="AH36" i="1"/>
  <c r="N35" i="2" s="1"/>
  <c r="AH16" i="1"/>
  <c r="N15" i="2" s="1"/>
  <c r="AF13" i="1"/>
  <c r="F12" i="2" s="1"/>
  <c r="AH13" i="1"/>
  <c r="N12" i="2" s="1"/>
  <c r="AH12" i="1"/>
  <c r="N11" i="2" s="1"/>
  <c r="AJ8" i="1"/>
  <c r="V7" i="2" s="1"/>
  <c r="AF7" i="1"/>
  <c r="F6" i="2" s="1"/>
  <c r="AH5" i="1"/>
  <c r="N4" i="2" s="1"/>
  <c r="AH4" i="1"/>
  <c r="N3" i="2" s="1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H7" i="1"/>
  <c r="N6" i="2" s="1"/>
  <c r="AJ9" i="1"/>
  <c r="V8" i="2" s="1"/>
  <c r="AH90" i="1"/>
  <c r="N89" i="2" s="1"/>
  <c r="AH74" i="1"/>
  <c r="N73" i="2" s="1"/>
  <c r="AH50" i="1"/>
  <c r="N49" i="2" s="1"/>
  <c r="AF4" i="1"/>
  <c r="F3" i="2" s="1"/>
  <c r="AF9" i="1"/>
  <c r="F8" i="2" s="1"/>
  <c r="AH62" i="1"/>
  <c r="N61" i="2" s="1"/>
  <c r="AH101" i="1"/>
  <c r="N100" i="2" s="1"/>
  <c r="AH65" i="1"/>
  <c r="N64" i="2" s="1"/>
  <c r="AJ106" i="1"/>
  <c r="V105" i="2" s="1"/>
  <c r="AJ98" i="1"/>
  <c r="V97" i="2" s="1"/>
  <c r="AH98" i="1"/>
  <c r="N97" i="2" s="1"/>
  <c r="AH82" i="1"/>
  <c r="N81" i="2" s="1"/>
  <c r="AH11" i="1"/>
  <c r="N10" i="2" s="1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AH55" i="1"/>
  <c r="N54" i="2" s="1"/>
  <c r="AH106" i="1"/>
  <c r="N105" i="2" s="1"/>
  <c r="AF69" i="1"/>
  <c r="F68" i="2" s="1"/>
  <c r="AH95" i="1"/>
  <c r="N94" i="2" s="1"/>
  <c r="AH79" i="1"/>
  <c r="N78" i="2" s="1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H115" i="1"/>
  <c r="N114" i="2" s="1"/>
  <c r="AH107" i="1"/>
  <c r="N106" i="2" s="1"/>
  <c r="AH99" i="1"/>
  <c r="N98" i="2" s="1"/>
  <c r="AH83" i="1"/>
  <c r="N82" i="2" s="1"/>
  <c r="AH67" i="1"/>
  <c r="N66" i="2" s="1"/>
  <c r="AH59" i="1"/>
  <c r="N58" i="2" s="1"/>
  <c r="AJ67" i="1"/>
  <c r="V66" i="2" s="1"/>
  <c r="AF109" i="1"/>
  <c r="F108" i="2" s="1"/>
  <c r="AF101" i="1"/>
  <c r="F100" i="2" s="1"/>
  <c r="AF77" i="1"/>
  <c r="F76" i="2" s="1"/>
  <c r="AH103" i="1"/>
  <c r="N102" i="2" s="1"/>
  <c r="AH63" i="1"/>
  <c r="N62" i="2" s="1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AH87" i="1"/>
  <c r="N86" i="2" s="1"/>
  <c r="AH71" i="1"/>
  <c r="N70" i="2" s="1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AH39" i="1"/>
  <c r="N38" i="2" s="1"/>
  <c r="AH31" i="1"/>
  <c r="N30" i="2" s="1"/>
  <c r="AH23" i="1"/>
  <c r="N22" i="2" s="1"/>
  <c r="AH15" i="1"/>
  <c r="N14" i="2" s="1"/>
  <c r="AH47" i="1"/>
  <c r="N46" i="2" s="1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H35" i="1"/>
  <c r="N34" i="2" s="1"/>
  <c r="AJ32" i="1"/>
  <c r="V31" i="2" s="1"/>
  <c r="AH27" i="1"/>
  <c r="N26" i="2" s="1"/>
  <c r="AJ24" i="1"/>
  <c r="V23" i="2" s="1"/>
  <c r="AH19" i="1"/>
  <c r="N18" i="2" s="1"/>
  <c r="AJ16" i="1"/>
  <c r="V15" i="2" s="1"/>
  <c r="AH51" i="1"/>
  <c r="N50" i="2" s="1"/>
  <c r="AJ48" i="1"/>
  <c r="V47" i="2" s="1"/>
  <c r="AH43" i="1"/>
  <c r="N42" i="2" s="1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H29" i="1"/>
  <c r="N28" i="2" s="1"/>
  <c r="AJ26" i="1"/>
  <c r="V25" i="2" s="1"/>
  <c r="AH21" i="1"/>
  <c r="N20" i="2" s="1"/>
  <c r="AJ18" i="1"/>
  <c r="V17" i="2" s="1"/>
  <c r="AF16" i="1"/>
  <c r="F15" i="2" s="1"/>
  <c r="AH53" i="1"/>
  <c r="N52" i="2" s="1"/>
  <c r="AJ50" i="1"/>
  <c r="V49" i="2" s="1"/>
  <c r="AH45" i="1"/>
  <c r="N44" i="2" s="1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AH30" i="1"/>
  <c r="N29" i="2" s="1"/>
  <c r="AJ27" i="1"/>
  <c r="V26" i="2" s="1"/>
  <c r="AH22" i="1"/>
  <c r="N21" i="2" s="1"/>
  <c r="AJ19" i="1"/>
  <c r="V18" i="2" s="1"/>
  <c r="AH14" i="1"/>
  <c r="N13" i="2" s="1"/>
  <c r="AJ11" i="1"/>
  <c r="V10" i="2" s="1"/>
  <c r="AH6" i="1"/>
  <c r="N5" i="2" s="1"/>
  <c r="AH102" i="1"/>
  <c r="N101" i="2" s="1"/>
  <c r="AJ99" i="1"/>
  <c r="V98" i="2" s="1"/>
  <c r="AF89" i="1"/>
  <c r="F88" i="2" s="1"/>
  <c r="AH86" i="1"/>
  <c r="N85" i="2" s="1"/>
  <c r="AH78" i="1"/>
  <c r="N77" i="2" s="1"/>
  <c r="AH70" i="1"/>
  <c r="N69" i="2" s="1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H26" i="1"/>
  <c r="N25" i="2" s="1"/>
  <c r="AH18" i="1"/>
  <c r="N17" i="2" s="1"/>
  <c r="AJ15" i="1"/>
  <c r="V14" i="2" s="1"/>
  <c r="AJ7" i="1"/>
  <c r="V6" i="2" s="1"/>
  <c r="AH114" i="1"/>
  <c r="N113" i="2" s="1"/>
  <c r="AJ87" i="1"/>
  <c r="V86" i="2" s="1"/>
  <c r="AH66" i="1"/>
  <c r="N65" i="2" s="1"/>
  <c r="AH58" i="1"/>
  <c r="N57" i="2" s="1"/>
  <c r="AJ47" i="1"/>
  <c r="V46" i="2" s="1"/>
  <c r="AJ4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AH76" i="1"/>
  <c r="N75" i="2" s="1"/>
  <c r="AF91" i="1"/>
  <c r="F90" i="2" s="1"/>
  <c r="AH91" i="1"/>
  <c r="N90" i="2" s="1"/>
  <c r="AH109" i="1"/>
  <c r="N108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AH111" i="1"/>
  <c r="N110" i="2" s="1"/>
  <c r="AJ111" i="1"/>
  <c r="V110" i="2" s="1"/>
  <c r="AH110" i="1"/>
  <c r="N109" i="2" s="1"/>
  <c r="AF38" i="1" l="1"/>
  <c r="F37" i="2" s="1"/>
  <c r="AH38" i="1"/>
  <c r="N37" i="2" s="1"/>
  <c r="AK4" i="1"/>
  <c r="W3" i="2" s="1"/>
  <c r="V3" i="2"/>
  <c r="AI4" i="1"/>
  <c r="O3" i="2" s="1"/>
  <c r="AG4" i="1"/>
  <c r="AG5" i="1" s="1"/>
  <c r="AK5" i="1" l="1"/>
  <c r="AI5" i="1"/>
  <c r="O4" i="2" s="1"/>
  <c r="G3" i="2"/>
  <c r="G4" i="2"/>
  <c r="AG6" i="1"/>
  <c r="AK6" i="1" l="1"/>
  <c r="W4" i="2"/>
  <c r="AI6" i="1"/>
  <c r="O5" i="2" s="1"/>
  <c r="G5" i="2"/>
  <c r="AG7" i="1"/>
  <c r="AK7" i="1" l="1"/>
  <c r="W5" i="2"/>
  <c r="AI7" i="1"/>
  <c r="G6" i="2"/>
  <c r="AG8" i="1"/>
  <c r="AK8" i="1" l="1"/>
  <c r="W6" i="2"/>
  <c r="AI8" i="1"/>
  <c r="O6" i="2"/>
  <c r="G7" i="2"/>
  <c r="AG9" i="1"/>
  <c r="AK9" i="1" l="1"/>
  <c r="W7" i="2"/>
  <c r="O7" i="2"/>
  <c r="AI9" i="1"/>
  <c r="G8" i="2"/>
  <c r="AG10" i="1"/>
  <c r="AK10" i="1" l="1"/>
  <c r="W8" i="2"/>
  <c r="AI10" i="1"/>
  <c r="O8" i="2"/>
  <c r="AG11" i="1"/>
  <c r="G9" i="2"/>
  <c r="W9" i="2" l="1"/>
  <c r="AK11" i="1"/>
  <c r="O9" i="2"/>
  <c r="AI11" i="1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G14" i="2"/>
  <c r="W14" i="2" l="1"/>
  <c r="AK16" i="1"/>
  <c r="O14" i="2"/>
  <c r="AI16" i="1"/>
  <c r="AG17" i="1"/>
  <c r="G15" i="2"/>
  <c r="AK17" i="1" l="1"/>
  <c r="W15" i="2"/>
  <c r="AI17" i="1"/>
  <c r="O15" i="2"/>
  <c r="AG18" i="1"/>
  <c r="G16" i="2"/>
  <c r="AK18" i="1" l="1"/>
  <c r="W16" i="2"/>
  <c r="O16" i="2"/>
  <c r="AI18" i="1"/>
  <c r="AG19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G21" i="2"/>
  <c r="AK23" i="1" l="1"/>
  <c r="W21" i="2"/>
  <c r="AI23" i="1"/>
  <c r="O21" i="2"/>
  <c r="AG24" i="1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G24" i="2"/>
  <c r="AK26" i="1" l="1"/>
  <c r="W24" i="2"/>
  <c r="AI26" i="1"/>
  <c r="O24" i="2"/>
  <c r="AG27" i="1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<sst xmlns="http://schemas.openxmlformats.org/spreadsheetml/2006/main" count="72" uniqueCount="29">
  <si>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</si>
  <si>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</si>
  <si>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</si>
  <si>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</si>
  <si>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</si>
  <si>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</si>
  <si>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</si>
  <si>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</si>
  <si>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</si>
  <si>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</si>
  <si>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</si>
  <si>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Jack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</si>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</sst>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7" xfId="0" applyFont="1" applyBorder="1" applyAlignment="1" applyProtection="1">
      <alignment horizontal="center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1" fontId="4" fillId="2" borderId="0" xfId="0" applyNumberFormat="1" applyFont="1" applyFill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19</c:v>
                </c:pt>
                <c:pt idx="16">
                  <c:v>27</c:v>
                </c:pt>
                <c:pt idx="17">
                  <c:v>29</c:v>
                </c:pt>
                <c:pt idx="18">
                  <c:v>34</c:v>
                </c:pt>
                <c:pt idx="19">
                  <c:v>39</c:v>
                </c:pt>
                <c:pt idx="20">
                  <c:v>46</c:v>
                </c:pt>
                <c:pt idx="21">
                  <c:v>48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>
                  <c:v>61</c:v>
                </c:pt>
                <c:pt idx="26">
                  <c:v>69</c:v>
                </c:pt>
                <c:pt idx="27">
                  <c:v>74</c:v>
                </c:pt>
                <c:pt idx="28">
                  <c:v>80</c:v>
                </c:pt>
                <c:pt idx="29">
                  <c:v>94</c:v>
                </c:pt>
                <c:pt idx="30">
                  <c:v>111</c:v>
                </c:pt>
                <c:pt idx="31">
                  <c:v>120</c:v>
                </c:pt>
                <c:pt idx="32">
                  <c:v>136</c:v>
                </c:pt>
                <c:pt idx="33">
                  <c:v>160</c:v>
                </c:pt>
                <c:pt idx="34">
                  <c:v>196</c:v>
                </c:pt>
                <c:pt idx="35">
                  <c:v>227</c:v>
                </c:pt>
                <c:pt idx="36">
                  <c:v>245</c:v>
                </c:pt>
                <c:pt idx="37">
                  <c:v>284</c:v>
                </c:pt>
                <c:pt idx="38">
                  <c:v>314</c:v>
                </c:pt>
                <c:pt idx="39">
                  <c:v>343</c:v>
                </c:pt>
                <c:pt idx="40">
                  <c:v>380</c:v>
                </c:pt>
                <c:pt idx="41">
                  <c:v>419</c:v>
                </c:pt>
                <c:pt idx="42">
                  <c:v>458</c:v>
                </c:pt>
                <c:pt idx="43">
                  <c:v>514</c:v>
                </c:pt>
                <c:pt idx="44">
                  <c:v>561</c:v>
                </c:pt>
                <c:pt idx="45">
                  <c:v>624</c:v>
                </c:pt>
                <c:pt idx="46">
                  <c:v>725</c:v>
                </c:pt>
                <c:pt idx="47">
                  <c:v>796</c:v>
                </c:pt>
                <c:pt idx="48">
                  <c:v>907</c:v>
                </c:pt>
                <c:pt idx="49">
                  <c:v>1002</c:v>
                </c:pt>
                <c:pt idx="50">
                  <c:v>1070</c:v>
                </c:pt>
                <c:pt idx="51">
                  <c:v>1197</c:v>
                </c:pt>
                <c:pt idx="52">
                  <c:v>1329</c:v>
                </c:pt>
                <c:pt idx="53">
                  <c:v>1463</c:v>
                </c:pt>
                <c:pt idx="54">
                  <c:v>1619</c:v>
                </c:pt>
                <c:pt idx="55">
                  <c:v>1945</c:v>
                </c:pt>
                <c:pt idx="56">
                  <c:v>2156</c:v>
                </c:pt>
                <c:pt idx="57">
                  <c:v>2311</c:v>
                </c:pt>
                <c:pt idx="58">
                  <c:v>2473</c:v>
                </c:pt>
                <c:pt idx="59">
                  <c:v>2726</c:v>
                </c:pt>
                <c:pt idx="60">
                  <c:v>2968</c:v>
                </c:pt>
                <c:pt idx="61">
                  <c:v>3207</c:v>
                </c:pt>
                <c:pt idx="62">
                  <c:v>3451</c:v>
                </c:pt>
                <c:pt idx="63">
                  <c:v>3702</c:v>
                </c:pt>
                <c:pt idx="64">
                  <c:v>3876</c:v>
                </c:pt>
                <c:pt idx="65">
                  <c:v>4148</c:v>
                </c:pt>
                <c:pt idx="66">
                  <c:v>4380</c:v>
                </c:pt>
                <c:pt idx="67">
                  <c:v>4595</c:v>
                </c:pt>
                <c:pt idx="68">
                  <c:v>4929</c:v>
                </c:pt>
                <c:pt idx="69">
                  <c:v>5211</c:v>
                </c:pt>
                <c:pt idx="70">
                  <c:v>5544</c:v>
                </c:pt>
                <c:pt idx="71">
                  <c:v>5742</c:v>
                </c:pt>
                <c:pt idx="72">
                  <c:v>6007</c:v>
                </c:pt>
                <c:pt idx="73">
                  <c:v>6280</c:v>
                </c:pt>
                <c:pt idx="74">
                  <c:v>6514</c:v>
                </c:pt>
                <c:pt idx="75">
                  <c:v>6815</c:v>
                </c:pt>
                <c:pt idx="76">
                  <c:v>7011</c:v>
                </c:pt>
                <c:pt idx="77">
                  <c:v>7274</c:v>
                </c:pt>
                <c:pt idx="78">
                  <c:v>7494</c:v>
                </c:pt>
                <c:pt idx="79">
                  <c:v>7730</c:v>
                </c:pt>
                <c:pt idx="80">
                  <c:v>7863</c:v>
                </c:pt>
                <c:pt idx="81">
                  <c:v>8005</c:v>
                </c:pt>
                <c:pt idx="82">
                  <c:v>8103</c:v>
                </c:pt>
                <c:pt idx="83">
                  <c:v>8229</c:v>
                </c:pt>
                <c:pt idx="84">
                  <c:v>8318</c:v>
                </c:pt>
                <c:pt idx="85">
                  <c:v>8409</c:v>
                </c:pt>
                <c:pt idx="86">
                  <c:v>8492</c:v>
                </c:pt>
                <c:pt idx="87">
                  <c:v>8546</c:v>
                </c:pt>
                <c:pt idx="88">
                  <c:v>8600</c:v>
                </c:pt>
                <c:pt idx="89">
                  <c:v>8693</c:v>
                </c:pt>
                <c:pt idx="90">
                  <c:v>8728</c:v>
                </c:pt>
                <c:pt idx="91">
                  <c:v>8779</c:v>
                </c:pt>
                <c:pt idx="92">
                  <c:v>8819</c:v>
                </c:pt>
                <c:pt idx="93">
                  <c:v>8838</c:v>
                </c:pt>
                <c:pt idx="94">
                  <c:v>8859</c:v>
                </c:pt>
                <c:pt idx="95">
                  <c:v>8875</c:v>
                </c:pt>
                <c:pt idx="96">
                  <c:v>8884</c:v>
                </c:pt>
                <c:pt idx="97">
                  <c:v>8894</c:v>
                </c:pt>
                <c:pt idx="98">
                  <c:v>8896</c:v>
                </c:pt>
                <c:pt idx="99">
                  <c:v>8902</c:v>
                </c:pt>
                <c:pt idx="100">
                  <c:v>8906</c:v>
                </c:pt>
                <c:pt idx="101">
                  <c:v>8909</c:v>
                </c:pt>
                <c:pt idx="102">
                  <c:v>8913</c:v>
                </c:pt>
                <c:pt idx="103">
                  <c:v>8918</c:v>
                </c:pt>
                <c:pt idx="104">
                  <c:v>8920</c:v>
                </c:pt>
                <c:pt idx="105">
                  <c:v>8922</c:v>
                </c:pt>
                <c:pt idx="106">
                  <c:v>8927</c:v>
                </c:pt>
                <c:pt idx="107">
                  <c:v>8930</c:v>
                </c:pt>
                <c:pt idx="108">
                  <c:v>8931</c:v>
                </c:pt>
                <c:pt idx="109">
                  <c:v>8934</c:v>
                </c:pt>
                <c:pt idx="110">
                  <c:v>8934</c:v>
                </c:pt>
                <c:pt idx="111">
                  <c:v>8939</c:v>
                </c:pt>
                <c:pt idx="112">
                  <c:v>8940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27</c:v>
                </c:pt>
                <c:pt idx="22">
                  <c:v>30</c:v>
                </c:pt>
                <c:pt idx="23">
                  <c:v>32</c:v>
                </c:pt>
                <c:pt idx="24">
                  <c:v>35</c:v>
                </c:pt>
                <c:pt idx="25">
                  <c:v>37</c:v>
                </c:pt>
                <c:pt idx="26">
                  <c:v>43</c:v>
                </c:pt>
                <c:pt idx="27">
                  <c:v>48</c:v>
                </c:pt>
                <c:pt idx="28">
                  <c:v>56</c:v>
                </c:pt>
                <c:pt idx="29">
                  <c:v>64</c:v>
                </c:pt>
                <c:pt idx="30">
                  <c:v>75</c:v>
                </c:pt>
                <c:pt idx="31">
                  <c:v>82</c:v>
                </c:pt>
                <c:pt idx="32">
                  <c:v>100</c:v>
                </c:pt>
                <c:pt idx="33">
                  <c:v>122</c:v>
                </c:pt>
                <c:pt idx="34">
                  <c:v>163</c:v>
                </c:pt>
                <c:pt idx="35">
                  <c:v>194</c:v>
                </c:pt>
                <c:pt idx="36">
                  <c:v>200</c:v>
                </c:pt>
                <c:pt idx="37">
                  <c:v>230</c:v>
                </c:pt>
                <c:pt idx="38">
                  <c:v>249</c:v>
                </c:pt>
                <c:pt idx="39">
                  <c:v>266</c:v>
                </c:pt>
                <c:pt idx="40">
                  <c:v>312</c:v>
                </c:pt>
                <c:pt idx="41">
                  <c:v>365</c:v>
                </c:pt>
                <c:pt idx="42">
                  <c:v>396</c:v>
                </c:pt>
                <c:pt idx="43">
                  <c:v>429</c:v>
                </c:pt>
                <c:pt idx="44">
                  <c:v>467</c:v>
                </c:pt>
                <c:pt idx="45">
                  <c:v>503</c:v>
                </c:pt>
                <c:pt idx="46">
                  <c:v>611</c:v>
                </c:pt>
                <c:pt idx="47">
                  <c:v>664</c:v>
                </c:pt>
                <c:pt idx="48">
                  <c:v>771</c:v>
                </c:pt>
                <c:pt idx="49">
                  <c:v>866</c:v>
                </c:pt>
                <c:pt idx="50">
                  <c:v>915</c:v>
                </c:pt>
                <c:pt idx="51">
                  <c:v>1042</c:v>
                </c:pt>
                <c:pt idx="52">
                  <c:v>1199</c:v>
                </c:pt>
                <c:pt idx="53">
                  <c:v>1342</c:v>
                </c:pt>
                <c:pt idx="54">
                  <c:v>1538</c:v>
                </c:pt>
                <c:pt idx="55">
                  <c:v>2009</c:v>
                </c:pt>
                <c:pt idx="56">
                  <c:v>2201</c:v>
                </c:pt>
                <c:pt idx="57">
                  <c:v>2333</c:v>
                </c:pt>
                <c:pt idx="58">
                  <c:v>2432</c:v>
                </c:pt>
                <c:pt idx="59">
                  <c:v>2755</c:v>
                </c:pt>
                <c:pt idx="60">
                  <c:v>3059</c:v>
                </c:pt>
                <c:pt idx="61">
                  <c:v>3316</c:v>
                </c:pt>
                <c:pt idx="62">
                  <c:v>3540</c:v>
                </c:pt>
                <c:pt idx="63">
                  <c:v>3871</c:v>
                </c:pt>
                <c:pt idx="64">
                  <c:v>4081</c:v>
                </c:pt>
                <c:pt idx="65">
                  <c:v>4435</c:v>
                </c:pt>
                <c:pt idx="66">
                  <c:v>4734</c:v>
                </c:pt>
                <c:pt idx="67">
                  <c:v>5009</c:v>
                </c:pt>
                <c:pt idx="68">
                  <c:v>5391</c:v>
                </c:pt>
                <c:pt idx="69">
                  <c:v>5747</c:v>
                </c:pt>
                <c:pt idx="70">
                  <c:v>6017</c:v>
                </c:pt>
                <c:pt idx="71">
                  <c:v>6200</c:v>
                </c:pt>
                <c:pt idx="72">
                  <c:v>6490</c:v>
                </c:pt>
                <c:pt idx="73">
                  <c:v>6812</c:v>
                </c:pt>
                <c:pt idx="74">
                  <c:v>7094</c:v>
                </c:pt>
                <c:pt idx="75">
                  <c:v>7411</c:v>
                </c:pt>
                <c:pt idx="76">
                  <c:v>7608</c:v>
                </c:pt>
                <c:pt idx="77">
                  <c:v>7767</c:v>
                </c:pt>
                <c:pt idx="78">
                  <c:v>8007</c:v>
                </c:pt>
                <c:pt idx="79">
                  <c:v>8273</c:v>
                </c:pt>
                <c:pt idx="80">
                  <c:v>8367</c:v>
                </c:pt>
                <c:pt idx="81">
                  <c:v>8531</c:v>
                </c:pt>
                <c:pt idx="82">
                  <c:v>8653</c:v>
                </c:pt>
                <c:pt idx="83">
                  <c:v>8761</c:v>
                </c:pt>
                <c:pt idx="84">
                  <c:v>8832</c:v>
                </c:pt>
                <c:pt idx="85">
                  <c:v>8882</c:v>
                </c:pt>
                <c:pt idx="86">
                  <c:v>8939</c:v>
                </c:pt>
                <c:pt idx="87">
                  <c:v>9016</c:v>
                </c:pt>
                <c:pt idx="88">
                  <c:v>9073</c:v>
                </c:pt>
                <c:pt idx="89">
                  <c:v>9154</c:v>
                </c:pt>
                <c:pt idx="90">
                  <c:v>9175</c:v>
                </c:pt>
                <c:pt idx="91">
                  <c:v>9219</c:v>
                </c:pt>
                <c:pt idx="92">
                  <c:v>9254</c:v>
                </c:pt>
                <c:pt idx="93">
                  <c:v>9271</c:v>
                </c:pt>
                <c:pt idx="94">
                  <c:v>9299</c:v>
                </c:pt>
                <c:pt idx="95">
                  <c:v>9315</c:v>
                </c:pt>
                <c:pt idx="96">
                  <c:v>9321</c:v>
                </c:pt>
                <c:pt idx="97">
                  <c:v>9330</c:v>
                </c:pt>
                <c:pt idx="98">
                  <c:v>9330</c:v>
                </c:pt>
                <c:pt idx="99">
                  <c:v>9333</c:v>
                </c:pt>
                <c:pt idx="100">
                  <c:v>9333</c:v>
                </c:pt>
                <c:pt idx="101">
                  <c:v>9334</c:v>
                </c:pt>
                <c:pt idx="102">
                  <c:v>9335</c:v>
                </c:pt>
                <c:pt idx="103">
                  <c:v>9336</c:v>
                </c:pt>
                <c:pt idx="104">
                  <c:v>9336</c:v>
                </c:pt>
                <c:pt idx="105">
                  <c:v>9336</c:v>
                </c:pt>
                <c:pt idx="106">
                  <c:v>9336</c:v>
                </c:pt>
                <c:pt idx="107">
                  <c:v>9337</c:v>
                </c:pt>
                <c:pt idx="108">
                  <c:v>9340</c:v>
                </c:pt>
                <c:pt idx="109">
                  <c:v>9341</c:v>
                </c:pt>
                <c:pt idx="110">
                  <c:v>9341</c:v>
                </c:pt>
                <c:pt idx="111">
                  <c:v>9341</c:v>
                </c:pt>
                <c:pt idx="112">
                  <c:v>9341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7.384615384615385</c:v>
                </c:pt>
                <c:pt idx="22">
                  <c:v>7.384615384615385</c:v>
                </c:pt>
                <c:pt idx="23">
                  <c:v>14.76923076923077</c:v>
                </c:pt>
                <c:pt idx="24">
                  <c:v>14.76923076923077</c:v>
                </c:pt>
                <c:pt idx="25">
                  <c:v>14.76923076923077</c:v>
                </c:pt>
                <c:pt idx="26">
                  <c:v>22.153846153846153</c:v>
                </c:pt>
                <c:pt idx="27">
                  <c:v>29.53846153846154</c:v>
                </c:pt>
                <c:pt idx="28">
                  <c:v>49.307692307692307</c:v>
                </c:pt>
                <c:pt idx="29">
                  <c:v>56.692307692307693</c:v>
                </c:pt>
                <c:pt idx="30">
                  <c:v>56.692307692307693</c:v>
                </c:pt>
                <c:pt idx="31">
                  <c:v>64.07692307692308</c:v>
                </c:pt>
                <c:pt idx="32">
                  <c:v>80.179487179487182</c:v>
                </c:pt>
                <c:pt idx="33">
                  <c:v>80.179487179487182</c:v>
                </c:pt>
                <c:pt idx="34">
                  <c:v>93.564102564102569</c:v>
                </c:pt>
                <c:pt idx="35">
                  <c:v>99.564102564102569</c:v>
                </c:pt>
                <c:pt idx="36">
                  <c:v>125.13333333333334</c:v>
                </c:pt>
                <c:pt idx="37">
                  <c:v>141.50256410256412</c:v>
                </c:pt>
                <c:pt idx="38">
                  <c:v>216.92564102564106</c:v>
                </c:pt>
                <c:pt idx="39">
                  <c:v>236.31025641025644</c:v>
                </c:pt>
                <c:pt idx="40">
                  <c:v>251.07948717948722</c:v>
                </c:pt>
                <c:pt idx="41">
                  <c:v>287.79743589743595</c:v>
                </c:pt>
                <c:pt idx="42">
                  <c:v>297.84871794871799</c:v>
                </c:pt>
                <c:pt idx="43">
                  <c:v>310.23333333333335</c:v>
                </c:pt>
                <c:pt idx="44">
                  <c:v>313.23333333333335</c:v>
                </c:pt>
                <c:pt idx="45">
                  <c:v>396.31025641025644</c:v>
                </c:pt>
                <c:pt idx="46">
                  <c:v>451.07948717948722</c:v>
                </c:pt>
                <c:pt idx="47">
                  <c:v>477.23333333333335</c:v>
                </c:pt>
                <c:pt idx="48">
                  <c:v>489.61794871794871</c:v>
                </c:pt>
                <c:pt idx="49">
                  <c:v>504.38717948717948</c:v>
                </c:pt>
                <c:pt idx="50">
                  <c:v>527.47808857808855</c:v>
                </c:pt>
                <c:pt idx="51">
                  <c:v>652.11445221445217</c:v>
                </c:pt>
                <c:pt idx="52">
                  <c:v>726.7508158508158</c:v>
                </c:pt>
                <c:pt idx="53">
                  <c:v>906.13717948717942</c:v>
                </c:pt>
                <c:pt idx="54">
                  <c:v>1004.9250582750582</c:v>
                </c:pt>
                <c:pt idx="55">
                  <c:v>1158.8644522144521</c:v>
                </c:pt>
                <c:pt idx="56">
                  <c:v>1377.273543123543</c:v>
                </c:pt>
                <c:pt idx="57">
                  <c:v>1495.0917249417248</c:v>
                </c:pt>
                <c:pt idx="58">
                  <c:v>1594.0008158508158</c:v>
                </c:pt>
                <c:pt idx="59">
                  <c:v>2119.2735431235433</c:v>
                </c:pt>
                <c:pt idx="60">
                  <c:v>2233.4099067599068</c:v>
                </c:pt>
                <c:pt idx="61">
                  <c:v>2721.7280885780888</c:v>
                </c:pt>
                <c:pt idx="62">
                  <c:v>3227.3947552447553</c:v>
                </c:pt>
                <c:pt idx="63">
                  <c:v>3497.2129370629373</c:v>
                </c:pt>
                <c:pt idx="64">
                  <c:v>4112.6220279720283</c:v>
                </c:pt>
                <c:pt idx="65">
                  <c:v>4343.1674825174832</c:v>
                </c:pt>
                <c:pt idx="66">
                  <c:v>4695.4765734265739</c:v>
                </c:pt>
                <c:pt idx="67">
                  <c:v>5108.3856643356648</c:v>
                </c:pt>
                <c:pt idx="68">
                  <c:v>5416.2644522144528</c:v>
                </c:pt>
                <c:pt idx="69">
                  <c:v>5720.3553613053618</c:v>
                </c:pt>
                <c:pt idx="70">
                  <c:v>6072.9008158508168</c:v>
                </c:pt>
                <c:pt idx="71">
                  <c:v>6538.9311188811198</c:v>
                </c:pt>
                <c:pt idx="72">
                  <c:v>6862.5804695304705</c:v>
                </c:pt>
                <c:pt idx="73">
                  <c:v>7323.2774392274405</c:v>
                </c:pt>
                <c:pt idx="74">
                  <c:v>7628.7319846819855</c:v>
                </c:pt>
                <c:pt idx="75">
                  <c:v>8935.4592574092585</c:v>
                </c:pt>
                <c:pt idx="76">
                  <c:v>10149.641075591077</c:v>
                </c:pt>
                <c:pt idx="77">
                  <c:v>10500.792590742592</c:v>
                </c:pt>
                <c:pt idx="78">
                  <c:v>12028.307742257744</c:v>
                </c:pt>
                <c:pt idx="79">
                  <c:v>12416.307742257744</c:v>
                </c:pt>
                <c:pt idx="80">
                  <c:v>12960.694105894108</c:v>
                </c:pt>
                <c:pt idx="81">
                  <c:v>13559.057742257744</c:v>
                </c:pt>
                <c:pt idx="82">
                  <c:v>13951.535014985016</c:v>
                </c:pt>
                <c:pt idx="83">
                  <c:v>14681.595621045622</c:v>
                </c:pt>
                <c:pt idx="84">
                  <c:v>15470.141075591077</c:v>
                </c:pt>
                <c:pt idx="85">
                  <c:v>15942.413802863804</c:v>
                </c:pt>
                <c:pt idx="86">
                  <c:v>16116.56531801532</c:v>
                </c:pt>
                <c:pt idx="87">
                  <c:v>16254.26228771229</c:v>
                </c:pt>
                <c:pt idx="88">
                  <c:v>16469.17137862138</c:v>
                </c:pt>
                <c:pt idx="89">
                  <c:v>16662.807742257744</c:v>
                </c:pt>
                <c:pt idx="90">
                  <c:v>16757.444105894108</c:v>
                </c:pt>
                <c:pt idx="91">
                  <c:v>16876.216833166836</c:v>
                </c:pt>
                <c:pt idx="92">
                  <c:v>16876.216833166836</c:v>
                </c:pt>
                <c:pt idx="93">
                  <c:v>16876.216833166836</c:v>
                </c:pt>
                <c:pt idx="94">
                  <c:v>16876.216833166836</c:v>
                </c:pt>
                <c:pt idx="95">
                  <c:v>16876.216833166836</c:v>
                </c:pt>
                <c:pt idx="96">
                  <c:v>16876.216833166836</c:v>
                </c:pt>
                <c:pt idx="97">
                  <c:v>16876.216833166836</c:v>
                </c:pt>
                <c:pt idx="98">
                  <c:v>16876.216833166836</c:v>
                </c:pt>
                <c:pt idx="99">
                  <c:v>16876.216833166836</c:v>
                </c:pt>
                <c:pt idx="100">
                  <c:v>16876.216833166836</c:v>
                </c:pt>
                <c:pt idx="101">
                  <c:v>16876.216833166836</c:v>
                </c:pt>
                <c:pt idx="102">
                  <c:v>16876.216833166836</c:v>
                </c:pt>
                <c:pt idx="103">
                  <c:v>16876.216833166836</c:v>
                </c:pt>
                <c:pt idx="104">
                  <c:v>16876.216833166836</c:v>
                </c:pt>
                <c:pt idx="105">
                  <c:v>16876.216833166836</c:v>
                </c:pt>
                <c:pt idx="106">
                  <c:v>16876.216833166836</c:v>
                </c:pt>
                <c:pt idx="107">
                  <c:v>16876.216833166836</c:v>
                </c:pt>
                <c:pt idx="108">
                  <c:v>16876.216833166836</c:v>
                </c:pt>
                <c:pt idx="109">
                  <c:v>16876.216833166836</c:v>
                </c:pt>
                <c:pt idx="110">
                  <c:v>16876.216833166836</c:v>
                </c:pt>
                <c:pt idx="111">
                  <c:v>16876.216833166836</c:v>
                </c:pt>
                <c:pt idx="112">
                  <c:v>16876.216833166836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576</c:v>
                </c:pt>
                <c:pt idx="1">
                  <c:v>975</c:v>
                </c:pt>
                <c:pt idx="2">
                  <c:v>1332</c:v>
                </c:pt>
                <c:pt idx="3">
                  <c:v>1971</c:v>
                </c:pt>
                <c:pt idx="4">
                  <c:v>2862</c:v>
                </c:pt>
                <c:pt idx="5">
                  <c:v>3697</c:v>
                </c:pt>
                <c:pt idx="6">
                  <c:v>4542</c:v>
                </c:pt>
                <c:pt idx="7">
                  <c:v>5600</c:v>
                </c:pt>
                <c:pt idx="8">
                  <c:v>7051</c:v>
                </c:pt>
                <c:pt idx="9">
                  <c:v>8243</c:v>
                </c:pt>
                <c:pt idx="10">
                  <c:v>10050</c:v>
                </c:pt>
                <c:pt idx="11">
                  <c:v>12262</c:v>
                </c:pt>
                <c:pt idx="12">
                  <c:v>13695</c:v>
                </c:pt>
                <c:pt idx="13">
                  <c:v>15700</c:v>
                </c:pt>
                <c:pt idx="14">
                  <c:v>17515</c:v>
                </c:pt>
                <c:pt idx="15">
                  <c:v>19435</c:v>
                </c:pt>
                <c:pt idx="16">
                  <c:v>21584</c:v>
                </c:pt>
                <c:pt idx="17">
                  <c:v>24169</c:v>
                </c:pt>
                <c:pt idx="18">
                  <c:v>26972</c:v>
                </c:pt>
                <c:pt idx="19">
                  <c:v>29158</c:v>
                </c:pt>
                <c:pt idx="20">
                  <c:v>31759</c:v>
                </c:pt>
                <c:pt idx="21">
                  <c:v>34312</c:v>
                </c:pt>
                <c:pt idx="22">
                  <c:v>37391</c:v>
                </c:pt>
                <c:pt idx="23">
                  <c:v>39520</c:v>
                </c:pt>
                <c:pt idx="24">
                  <c:v>41732</c:v>
                </c:pt>
                <c:pt idx="25">
                  <c:v>44308</c:v>
                </c:pt>
                <c:pt idx="26">
                  <c:v>46296</c:v>
                </c:pt>
                <c:pt idx="27">
                  <c:v>48574</c:v>
                </c:pt>
                <c:pt idx="28">
                  <c:v>50825</c:v>
                </c:pt>
                <c:pt idx="29">
                  <c:v>52822</c:v>
                </c:pt>
                <c:pt idx="30">
                  <c:v>54994</c:v>
                </c:pt>
                <c:pt idx="31">
                  <c:v>56414</c:v>
                </c:pt>
                <c:pt idx="32">
                  <c:v>58057</c:v>
                </c:pt>
                <c:pt idx="33">
                  <c:v>59483</c:v>
                </c:pt>
                <c:pt idx="34">
                  <c:v>60591</c:v>
                </c:pt>
                <c:pt idx="35">
                  <c:v>61616</c:v>
                </c:pt>
                <c:pt idx="36">
                  <c:v>62540</c:v>
                </c:pt>
                <c:pt idx="37">
                  <c:v>63486</c:v>
                </c:pt>
                <c:pt idx="38">
                  <c:v>64280</c:v>
                </c:pt>
                <c:pt idx="39">
                  <c:v>65018</c:v>
                </c:pt>
                <c:pt idx="40">
                  <c:v>65832</c:v>
                </c:pt>
                <c:pt idx="41">
                  <c:v>66474</c:v>
                </c:pt>
                <c:pt idx="42">
                  <c:v>67209</c:v>
                </c:pt>
                <c:pt idx="43">
                  <c:v>67708</c:v>
                </c:pt>
                <c:pt idx="44">
                  <c:v>68304</c:v>
                </c:pt>
                <c:pt idx="45">
                  <c:v>68845</c:v>
                </c:pt>
                <c:pt idx="46">
                  <c:v>69260</c:v>
                </c:pt>
                <c:pt idx="47">
                  <c:v>69603</c:v>
                </c:pt>
                <c:pt idx="48">
                  <c:v>69960</c:v>
                </c:pt>
                <c:pt idx="49">
                  <c:v>70239</c:v>
                </c:pt>
                <c:pt idx="50">
                  <c:v>70438</c:v>
                </c:pt>
                <c:pt idx="51">
                  <c:v>70636</c:v>
                </c:pt>
                <c:pt idx="52">
                  <c:v>70799</c:v>
                </c:pt>
                <c:pt idx="53">
                  <c:v>70977</c:v>
                </c:pt>
                <c:pt idx="54">
                  <c:v>71142</c:v>
                </c:pt>
                <c:pt idx="55">
                  <c:v>71334</c:v>
                </c:pt>
                <c:pt idx="56">
                  <c:v>71607</c:v>
                </c:pt>
                <c:pt idx="57">
                  <c:v>71719</c:v>
                </c:pt>
                <c:pt idx="58">
                  <c:v>71846</c:v>
                </c:pt>
                <c:pt idx="59">
                  <c:v>71959</c:v>
                </c:pt>
                <c:pt idx="60">
                  <c:v>72049</c:v>
                </c:pt>
                <c:pt idx="61">
                  <c:v>72127</c:v>
                </c:pt>
                <c:pt idx="62">
                  <c:v>72231</c:v>
                </c:pt>
                <c:pt idx="63">
                  <c:v>72336</c:v>
                </c:pt>
                <c:pt idx="64">
                  <c:v>72380</c:v>
                </c:pt>
                <c:pt idx="65">
                  <c:v>72429</c:v>
                </c:pt>
                <c:pt idx="66">
                  <c:v>72470</c:v>
                </c:pt>
                <c:pt idx="67">
                  <c:v>72495</c:v>
                </c:pt>
                <c:pt idx="68">
                  <c:v>72537</c:v>
                </c:pt>
                <c:pt idx="69">
                  <c:v>72569</c:v>
                </c:pt>
                <c:pt idx="70">
                  <c:v>72593</c:v>
                </c:pt>
                <c:pt idx="71">
                  <c:v>72612</c:v>
                </c:pt>
                <c:pt idx="72">
                  <c:v>72632</c:v>
                </c:pt>
                <c:pt idx="73">
                  <c:v>72642</c:v>
                </c:pt>
                <c:pt idx="74">
                  <c:v>72647</c:v>
                </c:pt>
                <c:pt idx="75">
                  <c:v>72667</c:v>
                </c:pt>
                <c:pt idx="76">
                  <c:v>72676</c:v>
                </c:pt>
                <c:pt idx="77">
                  <c:v>72681</c:v>
                </c:pt>
                <c:pt idx="78">
                  <c:v>72682</c:v>
                </c:pt>
                <c:pt idx="79">
                  <c:v>72689</c:v>
                </c:pt>
                <c:pt idx="80">
                  <c:v>72694</c:v>
                </c:pt>
                <c:pt idx="81">
                  <c:v>72697</c:v>
                </c:pt>
                <c:pt idx="82">
                  <c:v>72698</c:v>
                </c:pt>
                <c:pt idx="83">
                  <c:v>72699</c:v>
                </c:pt>
                <c:pt idx="84">
                  <c:v>72702</c:v>
                </c:pt>
                <c:pt idx="85">
                  <c:v>72702</c:v>
                </c:pt>
                <c:pt idx="86">
                  <c:v>72704</c:v>
                </c:pt>
                <c:pt idx="87">
                  <c:v>72706</c:v>
                </c:pt>
                <c:pt idx="88">
                  <c:v>72706</c:v>
                </c:pt>
                <c:pt idx="89">
                  <c:v>72706</c:v>
                </c:pt>
                <c:pt idx="90">
                  <c:v>72706</c:v>
                </c:pt>
                <c:pt idx="91">
                  <c:v>72706</c:v>
                </c:pt>
                <c:pt idx="92">
                  <c:v>72706</c:v>
                </c:pt>
                <c:pt idx="93">
                  <c:v>72706</c:v>
                </c:pt>
                <c:pt idx="94">
                  <c:v>72706</c:v>
                </c:pt>
                <c:pt idx="95">
                  <c:v>72706</c:v>
                </c:pt>
                <c:pt idx="96">
                  <c:v>72706</c:v>
                </c:pt>
                <c:pt idx="97">
                  <c:v>72706</c:v>
                </c:pt>
                <c:pt idx="98">
                  <c:v>72706</c:v>
                </c:pt>
                <c:pt idx="99">
                  <c:v>72706</c:v>
                </c:pt>
                <c:pt idx="100">
                  <c:v>72706</c:v>
                </c:pt>
                <c:pt idx="101">
                  <c:v>72706</c:v>
                </c:pt>
                <c:pt idx="102">
                  <c:v>72706</c:v>
                </c:pt>
                <c:pt idx="103">
                  <c:v>72706</c:v>
                </c:pt>
                <c:pt idx="104">
                  <c:v>72706</c:v>
                </c:pt>
                <c:pt idx="105">
                  <c:v>72706</c:v>
                </c:pt>
                <c:pt idx="106">
                  <c:v>72706</c:v>
                </c:pt>
                <c:pt idx="107">
                  <c:v>72706</c:v>
                </c:pt>
                <c:pt idx="108">
                  <c:v>72706</c:v>
                </c:pt>
                <c:pt idx="109">
                  <c:v>72706</c:v>
                </c:pt>
                <c:pt idx="110">
                  <c:v>72706</c:v>
                </c:pt>
                <c:pt idx="111">
                  <c:v>72706</c:v>
                </c:pt>
                <c:pt idx="112">
                  <c:v>72706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177</c:v>
                </c:pt>
                <c:pt idx="1">
                  <c:v>256</c:v>
                </c:pt>
                <c:pt idx="2">
                  <c:v>524</c:v>
                </c:pt>
                <c:pt idx="3">
                  <c:v>805</c:v>
                </c:pt>
                <c:pt idx="4">
                  <c:v>1237</c:v>
                </c:pt>
                <c:pt idx="5">
                  <c:v>1669</c:v>
                </c:pt>
                <c:pt idx="6">
                  <c:v>2133</c:v>
                </c:pt>
                <c:pt idx="7">
                  <c:v>2703</c:v>
                </c:pt>
                <c:pt idx="8">
                  <c:v>3337</c:v>
                </c:pt>
                <c:pt idx="9">
                  <c:v>3870</c:v>
                </c:pt>
                <c:pt idx="10">
                  <c:v>4420</c:v>
                </c:pt>
                <c:pt idx="11">
                  <c:v>5381</c:v>
                </c:pt>
                <c:pt idx="12">
                  <c:v>6264</c:v>
                </c:pt>
                <c:pt idx="13">
                  <c:v>7369</c:v>
                </c:pt>
                <c:pt idx="14">
                  <c:v>8811</c:v>
                </c:pt>
                <c:pt idx="15">
                  <c:v>10348</c:v>
                </c:pt>
                <c:pt idx="16">
                  <c:v>11627</c:v>
                </c:pt>
                <c:pt idx="17">
                  <c:v>13507</c:v>
                </c:pt>
                <c:pt idx="18">
                  <c:v>15077</c:v>
                </c:pt>
                <c:pt idx="19">
                  <c:v>16746</c:v>
                </c:pt>
                <c:pt idx="20">
                  <c:v>18835</c:v>
                </c:pt>
                <c:pt idx="21">
                  <c:v>20977</c:v>
                </c:pt>
                <c:pt idx="22">
                  <c:v>23330</c:v>
                </c:pt>
                <c:pt idx="23">
                  <c:v>24945</c:v>
                </c:pt>
                <c:pt idx="24">
                  <c:v>26112</c:v>
                </c:pt>
                <c:pt idx="25">
                  <c:v>27756</c:v>
                </c:pt>
                <c:pt idx="26">
                  <c:v>29449</c:v>
                </c:pt>
                <c:pt idx="27">
                  <c:v>31077</c:v>
                </c:pt>
                <c:pt idx="28">
                  <c:v>32930</c:v>
                </c:pt>
                <c:pt idx="29">
                  <c:v>34189</c:v>
                </c:pt>
                <c:pt idx="30">
                  <c:v>35387</c:v>
                </c:pt>
                <c:pt idx="31">
                  <c:v>36231</c:v>
                </c:pt>
                <c:pt idx="32">
                  <c:v>37476</c:v>
                </c:pt>
                <c:pt idx="33">
                  <c:v>38842</c:v>
                </c:pt>
                <c:pt idx="34">
                  <c:v>39808</c:v>
                </c:pt>
                <c:pt idx="35">
                  <c:v>40482</c:v>
                </c:pt>
                <c:pt idx="36">
                  <c:v>41021</c:v>
                </c:pt>
                <c:pt idx="37">
                  <c:v>41632</c:v>
                </c:pt>
                <c:pt idx="38">
                  <c:v>42322</c:v>
                </c:pt>
                <c:pt idx="39">
                  <c:v>42881</c:v>
                </c:pt>
                <c:pt idx="40">
                  <c:v>43500</c:v>
                </c:pt>
                <c:pt idx="41">
                  <c:v>44051</c:v>
                </c:pt>
                <c:pt idx="42">
                  <c:v>44393</c:v>
                </c:pt>
                <c:pt idx="43">
                  <c:v>44634</c:v>
                </c:pt>
                <c:pt idx="44">
                  <c:v>45028</c:v>
                </c:pt>
                <c:pt idx="45">
                  <c:v>45366</c:v>
                </c:pt>
                <c:pt idx="46">
                  <c:v>45669</c:v>
                </c:pt>
                <c:pt idx="47">
                  <c:v>45932</c:v>
                </c:pt>
                <c:pt idx="48">
                  <c:v>46240</c:v>
                </c:pt>
                <c:pt idx="49">
                  <c:v>46513</c:v>
                </c:pt>
                <c:pt idx="50">
                  <c:v>46709</c:v>
                </c:pt>
                <c:pt idx="51">
                  <c:v>46892</c:v>
                </c:pt>
                <c:pt idx="52">
                  <c:v>47032</c:v>
                </c:pt>
                <c:pt idx="53">
                  <c:v>47169</c:v>
                </c:pt>
                <c:pt idx="54">
                  <c:v>47342</c:v>
                </c:pt>
                <c:pt idx="55">
                  <c:v>47542</c:v>
                </c:pt>
                <c:pt idx="56">
                  <c:v>47837</c:v>
                </c:pt>
                <c:pt idx="57">
                  <c:v>47929</c:v>
                </c:pt>
                <c:pt idx="58">
                  <c:v>48033</c:v>
                </c:pt>
                <c:pt idx="59">
                  <c:v>48139</c:v>
                </c:pt>
                <c:pt idx="60">
                  <c:v>48216</c:v>
                </c:pt>
                <c:pt idx="61">
                  <c:v>48287</c:v>
                </c:pt>
                <c:pt idx="62">
                  <c:v>48349</c:v>
                </c:pt>
                <c:pt idx="63">
                  <c:v>48422</c:v>
                </c:pt>
                <c:pt idx="64">
                  <c:v>48464</c:v>
                </c:pt>
                <c:pt idx="65">
                  <c:v>48511</c:v>
                </c:pt>
                <c:pt idx="66">
                  <c:v>48556</c:v>
                </c:pt>
                <c:pt idx="67">
                  <c:v>48581</c:v>
                </c:pt>
                <c:pt idx="68">
                  <c:v>48612</c:v>
                </c:pt>
                <c:pt idx="69">
                  <c:v>48657</c:v>
                </c:pt>
                <c:pt idx="70">
                  <c:v>48679</c:v>
                </c:pt>
                <c:pt idx="71">
                  <c:v>48698</c:v>
                </c:pt>
                <c:pt idx="72">
                  <c:v>48715</c:v>
                </c:pt>
                <c:pt idx="73">
                  <c:v>48734</c:v>
                </c:pt>
                <c:pt idx="74">
                  <c:v>48741</c:v>
                </c:pt>
                <c:pt idx="75">
                  <c:v>48765</c:v>
                </c:pt>
                <c:pt idx="76">
                  <c:v>48767</c:v>
                </c:pt>
                <c:pt idx="77">
                  <c:v>48769</c:v>
                </c:pt>
                <c:pt idx="78">
                  <c:v>48769</c:v>
                </c:pt>
                <c:pt idx="79">
                  <c:v>48778</c:v>
                </c:pt>
                <c:pt idx="80">
                  <c:v>48780</c:v>
                </c:pt>
                <c:pt idx="81">
                  <c:v>48781</c:v>
                </c:pt>
                <c:pt idx="82">
                  <c:v>48781</c:v>
                </c:pt>
                <c:pt idx="83">
                  <c:v>48784</c:v>
                </c:pt>
                <c:pt idx="84">
                  <c:v>48787</c:v>
                </c:pt>
                <c:pt idx="85">
                  <c:v>48787</c:v>
                </c:pt>
                <c:pt idx="86">
                  <c:v>48789</c:v>
                </c:pt>
                <c:pt idx="87">
                  <c:v>48790</c:v>
                </c:pt>
                <c:pt idx="88">
                  <c:v>48790</c:v>
                </c:pt>
                <c:pt idx="89">
                  <c:v>48790</c:v>
                </c:pt>
                <c:pt idx="90">
                  <c:v>48790</c:v>
                </c:pt>
                <c:pt idx="91">
                  <c:v>48790</c:v>
                </c:pt>
                <c:pt idx="92">
                  <c:v>48790</c:v>
                </c:pt>
                <c:pt idx="93">
                  <c:v>48790</c:v>
                </c:pt>
                <c:pt idx="94">
                  <c:v>48790</c:v>
                </c:pt>
                <c:pt idx="95">
                  <c:v>48790</c:v>
                </c:pt>
                <c:pt idx="96">
                  <c:v>48790</c:v>
                </c:pt>
                <c:pt idx="97">
                  <c:v>48790</c:v>
                </c:pt>
                <c:pt idx="98">
                  <c:v>48790</c:v>
                </c:pt>
                <c:pt idx="99">
                  <c:v>48790</c:v>
                </c:pt>
                <c:pt idx="100">
                  <c:v>48790</c:v>
                </c:pt>
                <c:pt idx="101">
                  <c:v>48790</c:v>
                </c:pt>
                <c:pt idx="102">
                  <c:v>48790</c:v>
                </c:pt>
                <c:pt idx="103">
                  <c:v>48790</c:v>
                </c:pt>
                <c:pt idx="104">
                  <c:v>48790</c:v>
                </c:pt>
                <c:pt idx="105">
                  <c:v>48790</c:v>
                </c:pt>
                <c:pt idx="106">
                  <c:v>48790</c:v>
                </c:pt>
                <c:pt idx="107">
                  <c:v>48790</c:v>
                </c:pt>
                <c:pt idx="108">
                  <c:v>48790</c:v>
                </c:pt>
                <c:pt idx="109">
                  <c:v>48790</c:v>
                </c:pt>
                <c:pt idx="110">
                  <c:v>48790</c:v>
                </c:pt>
                <c:pt idx="111">
                  <c:v>48790</c:v>
                </c:pt>
                <c:pt idx="112">
                  <c:v>48790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9.0512820512820511</c:v>
                </c:pt>
                <c:pt idx="2">
                  <c:v>9.0512820512820511</c:v>
                </c:pt>
                <c:pt idx="3">
                  <c:v>32.851282051282055</c:v>
                </c:pt>
                <c:pt idx="4">
                  <c:v>41.985897435897442</c:v>
                </c:pt>
                <c:pt idx="5">
                  <c:v>49.370512820512829</c:v>
                </c:pt>
                <c:pt idx="6">
                  <c:v>49.370512820512829</c:v>
                </c:pt>
                <c:pt idx="7">
                  <c:v>65.639743589743603</c:v>
                </c:pt>
                <c:pt idx="8">
                  <c:v>113.81282051282054</c:v>
                </c:pt>
                <c:pt idx="9">
                  <c:v>167.2166666666667</c:v>
                </c:pt>
                <c:pt idx="10">
                  <c:v>226.29358974358979</c:v>
                </c:pt>
                <c:pt idx="11">
                  <c:v>277.98589743589747</c:v>
                </c:pt>
                <c:pt idx="12">
                  <c:v>411.41666666666674</c:v>
                </c:pt>
                <c:pt idx="13">
                  <c:v>743.9880952380953</c:v>
                </c:pt>
                <c:pt idx="14">
                  <c:v>850.33424908424911</c:v>
                </c:pt>
                <c:pt idx="15">
                  <c:v>2003.7445054945056</c:v>
                </c:pt>
                <c:pt idx="16">
                  <c:v>2485.6932234432234</c:v>
                </c:pt>
                <c:pt idx="17">
                  <c:v>2810.6163003663005</c:v>
                </c:pt>
                <c:pt idx="18">
                  <c:v>3534.0778388278391</c:v>
                </c:pt>
                <c:pt idx="19">
                  <c:v>3992.0558608058609</c:v>
                </c:pt>
                <c:pt idx="20">
                  <c:v>5101.3635531135533</c:v>
                </c:pt>
                <c:pt idx="21">
                  <c:v>5971.978937728938</c:v>
                </c:pt>
                <c:pt idx="22">
                  <c:v>6966.517399267399</c:v>
                </c:pt>
                <c:pt idx="23">
                  <c:v>8354.8250915750905</c:v>
                </c:pt>
                <c:pt idx="24">
                  <c:v>9701.9404761904752</c:v>
                </c:pt>
                <c:pt idx="25">
                  <c:v>10764.940476190475</c:v>
                </c:pt>
                <c:pt idx="26">
                  <c:v>12045.063553113552</c:v>
                </c:pt>
                <c:pt idx="27">
                  <c:v>13926.467399267398</c:v>
                </c:pt>
                <c:pt idx="28">
                  <c:v>15281.518681318681</c:v>
                </c:pt>
                <c:pt idx="29">
                  <c:v>16888.095604395603</c:v>
                </c:pt>
                <c:pt idx="30">
                  <c:v>18665.121245421244</c:v>
                </c:pt>
                <c:pt idx="31">
                  <c:v>19880.916117216115</c:v>
                </c:pt>
                <c:pt idx="32">
                  <c:v>20938.044322344322</c:v>
                </c:pt>
                <c:pt idx="33">
                  <c:v>21781.505860805861</c:v>
                </c:pt>
                <c:pt idx="34">
                  <c:v>23456.890476190478</c:v>
                </c:pt>
                <c:pt idx="35">
                  <c:v>24761.198168498169</c:v>
                </c:pt>
                <c:pt idx="36">
                  <c:v>25541.290476190476</c:v>
                </c:pt>
                <c:pt idx="37">
                  <c:v>27396.552014652014</c:v>
                </c:pt>
                <c:pt idx="38">
                  <c:v>28839.648168498166</c:v>
                </c:pt>
                <c:pt idx="39">
                  <c:v>30123.417399267397</c:v>
                </c:pt>
                <c:pt idx="40">
                  <c:v>30631.821245421244</c:v>
                </c:pt>
                <c:pt idx="41">
                  <c:v>31705.462271062272</c:v>
                </c:pt>
                <c:pt idx="42">
                  <c:v>33248.334065934068</c:v>
                </c:pt>
                <c:pt idx="43">
                  <c:v>34193.564835164834</c:v>
                </c:pt>
                <c:pt idx="44">
                  <c:v>34948.41098901099</c:v>
                </c:pt>
                <c:pt idx="45">
                  <c:v>35713.641758241756</c:v>
                </c:pt>
                <c:pt idx="46">
                  <c:v>36257.949450549451</c:v>
                </c:pt>
                <c:pt idx="47">
                  <c:v>37162.564835164834</c:v>
                </c:pt>
                <c:pt idx="48">
                  <c:v>37966.564835164834</c:v>
                </c:pt>
                <c:pt idx="49">
                  <c:v>38984.641758241756</c:v>
                </c:pt>
                <c:pt idx="50">
                  <c:v>39253.732667332668</c:v>
                </c:pt>
                <c:pt idx="51">
                  <c:v>39788.869030969028</c:v>
                </c:pt>
                <c:pt idx="52">
                  <c:v>40163.050849150844</c:v>
                </c:pt>
                <c:pt idx="53">
                  <c:v>40430.5963036963</c:v>
                </c:pt>
                <c:pt idx="54">
                  <c:v>40767.990243090237</c:v>
                </c:pt>
                <c:pt idx="55">
                  <c:v>41225.081152181148</c:v>
                </c:pt>
                <c:pt idx="56">
                  <c:v>41585.081152181148</c:v>
                </c:pt>
                <c:pt idx="57">
                  <c:v>41722.535697635692</c:v>
                </c:pt>
                <c:pt idx="58">
                  <c:v>41853.444788544781</c:v>
                </c:pt>
                <c:pt idx="59">
                  <c:v>42053.081152181141</c:v>
                </c:pt>
                <c:pt idx="60">
                  <c:v>42172.399333999325</c:v>
                </c:pt>
                <c:pt idx="61">
                  <c:v>42268.399333999325</c:v>
                </c:pt>
                <c:pt idx="62">
                  <c:v>42377.793273393261</c:v>
                </c:pt>
                <c:pt idx="63">
                  <c:v>42595.369030969021</c:v>
                </c:pt>
                <c:pt idx="64">
                  <c:v>42692.369030969021</c:v>
                </c:pt>
                <c:pt idx="65">
                  <c:v>42777.459940059933</c:v>
                </c:pt>
                <c:pt idx="66">
                  <c:v>42823.278121878117</c:v>
                </c:pt>
                <c:pt idx="67">
                  <c:v>42888.732667332661</c:v>
                </c:pt>
                <c:pt idx="68">
                  <c:v>42930.672061272053</c:v>
                </c:pt>
                <c:pt idx="69">
                  <c:v>42983.035697635692</c:v>
                </c:pt>
                <c:pt idx="70">
                  <c:v>43035.399333999332</c:v>
                </c:pt>
                <c:pt idx="71">
                  <c:v>43066.581152181148</c:v>
                </c:pt>
                <c:pt idx="72">
                  <c:v>43079.67206127206</c:v>
                </c:pt>
                <c:pt idx="73">
                  <c:v>43092.762970362972</c:v>
                </c:pt>
                <c:pt idx="74">
                  <c:v>43099.308424908428</c:v>
                </c:pt>
                <c:pt idx="75">
                  <c:v>43164.762970362972</c:v>
                </c:pt>
                <c:pt idx="76">
                  <c:v>43190.944788544788</c:v>
                </c:pt>
                <c:pt idx="77">
                  <c:v>43190.944788544788</c:v>
                </c:pt>
                <c:pt idx="78">
                  <c:v>43223.67206127206</c:v>
                </c:pt>
                <c:pt idx="79">
                  <c:v>43249.853879453876</c:v>
                </c:pt>
                <c:pt idx="80">
                  <c:v>43249.853879453876</c:v>
                </c:pt>
                <c:pt idx="81">
                  <c:v>43256.399333999332</c:v>
                </c:pt>
                <c:pt idx="82">
                  <c:v>43289.126606726604</c:v>
                </c:pt>
                <c:pt idx="83">
                  <c:v>43289.126606726604</c:v>
                </c:pt>
                <c:pt idx="84">
                  <c:v>43289.126606726604</c:v>
                </c:pt>
                <c:pt idx="85">
                  <c:v>43289.126606726604</c:v>
                </c:pt>
                <c:pt idx="86">
                  <c:v>43289.126606726604</c:v>
                </c:pt>
                <c:pt idx="87">
                  <c:v>43289.126606726604</c:v>
                </c:pt>
                <c:pt idx="88">
                  <c:v>43289.126606726604</c:v>
                </c:pt>
                <c:pt idx="89">
                  <c:v>43289.126606726604</c:v>
                </c:pt>
                <c:pt idx="90">
                  <c:v>43289.126606726604</c:v>
                </c:pt>
                <c:pt idx="91">
                  <c:v>43289.126606726604</c:v>
                </c:pt>
                <c:pt idx="92">
                  <c:v>43289.126606726604</c:v>
                </c:pt>
                <c:pt idx="93">
                  <c:v>43289.126606726604</c:v>
                </c:pt>
                <c:pt idx="94">
                  <c:v>43289.126606726604</c:v>
                </c:pt>
                <c:pt idx="95">
                  <c:v>43289.126606726604</c:v>
                </c:pt>
                <c:pt idx="96">
                  <c:v>43289.126606726604</c:v>
                </c:pt>
                <c:pt idx="97">
                  <c:v>43289.126606726604</c:v>
                </c:pt>
                <c:pt idx="98">
                  <c:v>43289.126606726604</c:v>
                </c:pt>
                <c:pt idx="99">
                  <c:v>43289.126606726604</c:v>
                </c:pt>
                <c:pt idx="100">
                  <c:v>43289.126606726604</c:v>
                </c:pt>
                <c:pt idx="101">
                  <c:v>43289.126606726604</c:v>
                </c:pt>
                <c:pt idx="102">
                  <c:v>43289.126606726604</c:v>
                </c:pt>
                <c:pt idx="103">
                  <c:v>43289.126606726604</c:v>
                </c:pt>
                <c:pt idx="104">
                  <c:v>43289.126606726604</c:v>
                </c:pt>
                <c:pt idx="105">
                  <c:v>43289.126606726604</c:v>
                </c:pt>
                <c:pt idx="106">
                  <c:v>43289.126606726604</c:v>
                </c:pt>
                <c:pt idx="107">
                  <c:v>43289.126606726604</c:v>
                </c:pt>
                <c:pt idx="108">
                  <c:v>43289.126606726604</c:v>
                </c:pt>
                <c:pt idx="109">
                  <c:v>43289.126606726604</c:v>
                </c:pt>
                <c:pt idx="110">
                  <c:v>43289.126606726604</c:v>
                </c:pt>
                <c:pt idx="111">
                  <c:v>43289.126606726604</c:v>
                </c:pt>
                <c:pt idx="112">
                  <c:v>43289.126606726604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7</c:v>
                </c:pt>
                <c:pt idx="66">
                  <c:v>12</c:v>
                </c:pt>
                <c:pt idx="67">
                  <c:v>16</c:v>
                </c:pt>
                <c:pt idx="68">
                  <c:v>21</c:v>
                </c:pt>
                <c:pt idx="69">
                  <c:v>30</c:v>
                </c:pt>
                <c:pt idx="70">
                  <c:v>37</c:v>
                </c:pt>
                <c:pt idx="71">
                  <c:v>47</c:v>
                </c:pt>
                <c:pt idx="72">
                  <c:v>80</c:v>
                </c:pt>
                <c:pt idx="73">
                  <c:v>114</c:v>
                </c:pt>
                <c:pt idx="74">
                  <c:v>150</c:v>
                </c:pt>
                <c:pt idx="75">
                  <c:v>172</c:v>
                </c:pt>
                <c:pt idx="76">
                  <c:v>244</c:v>
                </c:pt>
                <c:pt idx="77">
                  <c:v>315</c:v>
                </c:pt>
                <c:pt idx="78">
                  <c:v>448</c:v>
                </c:pt>
                <c:pt idx="79">
                  <c:v>620</c:v>
                </c:pt>
                <c:pt idx="80">
                  <c:v>759</c:v>
                </c:pt>
                <c:pt idx="81">
                  <c:v>963</c:v>
                </c:pt>
                <c:pt idx="82">
                  <c:v>1223</c:v>
                </c:pt>
                <c:pt idx="83">
                  <c:v>1551</c:v>
                </c:pt>
                <c:pt idx="84">
                  <c:v>1988</c:v>
                </c:pt>
                <c:pt idx="85">
                  <c:v>2442</c:v>
                </c:pt>
                <c:pt idx="86">
                  <c:v>2972</c:v>
                </c:pt>
                <c:pt idx="87">
                  <c:v>3420</c:v>
                </c:pt>
                <c:pt idx="88">
                  <c:v>3946</c:v>
                </c:pt>
                <c:pt idx="89">
                  <c:v>4557</c:v>
                </c:pt>
                <c:pt idx="90">
                  <c:v>5268</c:v>
                </c:pt>
                <c:pt idx="91">
                  <c:v>6308</c:v>
                </c:pt>
                <c:pt idx="92">
                  <c:v>7044</c:v>
                </c:pt>
                <c:pt idx="93">
                  <c:v>7540</c:v>
                </c:pt>
                <c:pt idx="94">
                  <c:v>8298</c:v>
                </c:pt>
                <c:pt idx="95">
                  <c:v>9284</c:v>
                </c:pt>
                <c:pt idx="96">
                  <c:v>10406</c:v>
                </c:pt>
                <c:pt idx="97">
                  <c:v>11042</c:v>
                </c:pt>
                <c:pt idx="98">
                  <c:v>11641</c:v>
                </c:pt>
                <c:pt idx="99">
                  <c:v>12332</c:v>
                </c:pt>
                <c:pt idx="100">
                  <c:v>12902</c:v>
                </c:pt>
                <c:pt idx="101">
                  <c:v>13450</c:v>
                </c:pt>
                <c:pt idx="102">
                  <c:v>14010</c:v>
                </c:pt>
                <c:pt idx="103">
                  <c:v>14536</c:v>
                </c:pt>
                <c:pt idx="104">
                  <c:v>15125</c:v>
                </c:pt>
                <c:pt idx="105">
                  <c:v>15556</c:v>
                </c:pt>
                <c:pt idx="106">
                  <c:v>16026</c:v>
                </c:pt>
                <c:pt idx="107">
                  <c:v>16510</c:v>
                </c:pt>
                <c:pt idx="108">
                  <c:v>16855</c:v>
                </c:pt>
                <c:pt idx="109">
                  <c:v>17213</c:v>
                </c:pt>
                <c:pt idx="110">
                  <c:v>17493</c:v>
                </c:pt>
                <c:pt idx="111">
                  <c:v>17778</c:v>
                </c:pt>
                <c:pt idx="112">
                  <c:v>17936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7</c:v>
                </c:pt>
                <c:pt idx="67">
                  <c:v>11</c:v>
                </c:pt>
                <c:pt idx="68">
                  <c:v>14</c:v>
                </c:pt>
                <c:pt idx="69">
                  <c:v>15</c:v>
                </c:pt>
                <c:pt idx="70">
                  <c:v>19</c:v>
                </c:pt>
                <c:pt idx="71">
                  <c:v>22</c:v>
                </c:pt>
                <c:pt idx="72">
                  <c:v>48</c:v>
                </c:pt>
                <c:pt idx="73">
                  <c:v>75</c:v>
                </c:pt>
                <c:pt idx="74">
                  <c:v>105</c:v>
                </c:pt>
                <c:pt idx="75">
                  <c:v>117</c:v>
                </c:pt>
                <c:pt idx="76">
                  <c:v>177</c:v>
                </c:pt>
                <c:pt idx="77">
                  <c:v>248</c:v>
                </c:pt>
                <c:pt idx="78">
                  <c:v>399</c:v>
                </c:pt>
                <c:pt idx="79">
                  <c:v>563</c:v>
                </c:pt>
                <c:pt idx="80">
                  <c:v>656</c:v>
                </c:pt>
                <c:pt idx="81">
                  <c:v>870</c:v>
                </c:pt>
                <c:pt idx="82">
                  <c:v>1075</c:v>
                </c:pt>
                <c:pt idx="83">
                  <c:v>1339</c:v>
                </c:pt>
                <c:pt idx="84">
                  <c:v>1649</c:v>
                </c:pt>
                <c:pt idx="85">
                  <c:v>1866</c:v>
                </c:pt>
                <c:pt idx="86">
                  <c:v>2210</c:v>
                </c:pt>
                <c:pt idx="87">
                  <c:v>2718</c:v>
                </c:pt>
                <c:pt idx="88">
                  <c:v>3079</c:v>
                </c:pt>
                <c:pt idx="89">
                  <c:v>3692</c:v>
                </c:pt>
                <c:pt idx="90">
                  <c:v>4444</c:v>
                </c:pt>
                <c:pt idx="91">
                  <c:v>5296</c:v>
                </c:pt>
                <c:pt idx="92">
                  <c:v>5910</c:v>
                </c:pt>
                <c:pt idx="93">
                  <c:v>6416</c:v>
                </c:pt>
                <c:pt idx="94">
                  <c:v>7452</c:v>
                </c:pt>
                <c:pt idx="95">
                  <c:v>8598</c:v>
                </c:pt>
                <c:pt idx="96">
                  <c:v>9723</c:v>
                </c:pt>
                <c:pt idx="97">
                  <c:v>10444</c:v>
                </c:pt>
                <c:pt idx="98">
                  <c:v>10938</c:v>
                </c:pt>
                <c:pt idx="99">
                  <c:v>11758</c:v>
                </c:pt>
                <c:pt idx="100">
                  <c:v>12373</c:v>
                </c:pt>
                <c:pt idx="101">
                  <c:v>12962</c:v>
                </c:pt>
                <c:pt idx="102">
                  <c:v>13451</c:v>
                </c:pt>
                <c:pt idx="103">
                  <c:v>13849</c:v>
                </c:pt>
                <c:pt idx="104">
                  <c:v>14182</c:v>
                </c:pt>
                <c:pt idx="105">
                  <c:v>14460</c:v>
                </c:pt>
                <c:pt idx="106">
                  <c:v>14787</c:v>
                </c:pt>
                <c:pt idx="107">
                  <c:v>15120</c:v>
                </c:pt>
                <c:pt idx="108">
                  <c:v>15444</c:v>
                </c:pt>
                <c:pt idx="109">
                  <c:v>15704</c:v>
                </c:pt>
                <c:pt idx="110">
                  <c:v>15812</c:v>
                </c:pt>
                <c:pt idx="111">
                  <c:v>15958</c:v>
                </c:pt>
                <c:pt idx="112">
                  <c:v>16081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13.09090909090909</c:v>
                </c:pt>
                <c:pt idx="83">
                  <c:v>68.242424242424235</c:v>
                </c:pt>
                <c:pt idx="84">
                  <c:v>199.15151515151513</c:v>
                </c:pt>
                <c:pt idx="85">
                  <c:v>404.78787878787875</c:v>
                </c:pt>
                <c:pt idx="86">
                  <c:v>637.84848484848476</c:v>
                </c:pt>
                <c:pt idx="87">
                  <c:v>1012.3939393939393</c:v>
                </c:pt>
                <c:pt idx="88">
                  <c:v>1826.8939393939393</c:v>
                </c:pt>
                <c:pt idx="89">
                  <c:v>3083.80303030303</c:v>
                </c:pt>
                <c:pt idx="90">
                  <c:v>3626.80303030303</c:v>
                </c:pt>
                <c:pt idx="91">
                  <c:v>4586.530303030303</c:v>
                </c:pt>
                <c:pt idx="92">
                  <c:v>4586.530303030303</c:v>
                </c:pt>
                <c:pt idx="93">
                  <c:v>4586.530303030303</c:v>
                </c:pt>
                <c:pt idx="94">
                  <c:v>4586.530303030303</c:v>
                </c:pt>
                <c:pt idx="95">
                  <c:v>4586.530303030303</c:v>
                </c:pt>
                <c:pt idx="96">
                  <c:v>4586.530303030303</c:v>
                </c:pt>
                <c:pt idx="97">
                  <c:v>4586.530303030303</c:v>
                </c:pt>
                <c:pt idx="98">
                  <c:v>4586.530303030303</c:v>
                </c:pt>
                <c:pt idx="99">
                  <c:v>4586.530303030303</c:v>
                </c:pt>
                <c:pt idx="100">
                  <c:v>4586.530303030303</c:v>
                </c:pt>
                <c:pt idx="101">
                  <c:v>4586.530303030303</c:v>
                </c:pt>
                <c:pt idx="102">
                  <c:v>4586.530303030303</c:v>
                </c:pt>
                <c:pt idx="103">
                  <c:v>4586.530303030303</c:v>
                </c:pt>
                <c:pt idx="104">
                  <c:v>4586.530303030303</c:v>
                </c:pt>
                <c:pt idx="105">
                  <c:v>4586.530303030303</c:v>
                </c:pt>
                <c:pt idx="106">
                  <c:v>4586.530303030303</c:v>
                </c:pt>
                <c:pt idx="107">
                  <c:v>4586.530303030303</c:v>
                </c:pt>
                <c:pt idx="108">
                  <c:v>4586.530303030303</c:v>
                </c:pt>
                <c:pt idx="109">
                  <c:v>4586.530303030303</c:v>
                </c:pt>
                <c:pt idx="110">
                  <c:v>4586.530303030303</c:v>
                </c:pt>
                <c:pt idx="111">
                  <c:v>4586.530303030303</c:v>
                </c:pt>
                <c:pt idx="112">
                  <c:v>4586.530303030303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8</c:v>
                </c:pt>
                <c:pt idx="27">
                  <c:v>5</c:v>
                </c:pt>
                <c:pt idx="28">
                  <c:v>6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16</c:v>
                </c:pt>
                <c:pt idx="33">
                  <c:v>24</c:v>
                </c:pt>
                <c:pt idx="34">
                  <c:v>36</c:v>
                </c:pt>
                <c:pt idx="35">
                  <c:v>31</c:v>
                </c:pt>
                <c:pt idx="36">
                  <c:v>18</c:v>
                </c:pt>
                <c:pt idx="37">
                  <c:v>39</c:v>
                </c:pt>
                <c:pt idx="38">
                  <c:v>30</c:v>
                </c:pt>
                <c:pt idx="39">
                  <c:v>29</c:v>
                </c:pt>
                <c:pt idx="40">
                  <c:v>37</c:v>
                </c:pt>
                <c:pt idx="41">
                  <c:v>39</c:v>
                </c:pt>
                <c:pt idx="42">
                  <c:v>39</c:v>
                </c:pt>
                <c:pt idx="43">
                  <c:v>56</c:v>
                </c:pt>
                <c:pt idx="44">
                  <c:v>47</c:v>
                </c:pt>
                <c:pt idx="45">
                  <c:v>63</c:v>
                </c:pt>
                <c:pt idx="46">
                  <c:v>101</c:v>
                </c:pt>
                <c:pt idx="47">
                  <c:v>71</c:v>
                </c:pt>
                <c:pt idx="48">
                  <c:v>111</c:v>
                </c:pt>
                <c:pt idx="49">
                  <c:v>95</c:v>
                </c:pt>
                <c:pt idx="50">
                  <c:v>68</c:v>
                </c:pt>
                <c:pt idx="51">
                  <c:v>127</c:v>
                </c:pt>
                <c:pt idx="52">
                  <c:v>132</c:v>
                </c:pt>
                <c:pt idx="53">
                  <c:v>134</c:v>
                </c:pt>
                <c:pt idx="54">
                  <c:v>156</c:v>
                </c:pt>
                <c:pt idx="55">
                  <c:v>326</c:v>
                </c:pt>
                <c:pt idx="56">
                  <c:v>211</c:v>
                </c:pt>
                <c:pt idx="57">
                  <c:v>155</c:v>
                </c:pt>
                <c:pt idx="58">
                  <c:v>162</c:v>
                </c:pt>
                <c:pt idx="59">
                  <c:v>253</c:v>
                </c:pt>
                <c:pt idx="60">
                  <c:v>242</c:v>
                </c:pt>
                <c:pt idx="61">
                  <c:v>239</c:v>
                </c:pt>
                <c:pt idx="62">
                  <c:v>244</c:v>
                </c:pt>
                <c:pt idx="63">
                  <c:v>251</c:v>
                </c:pt>
                <c:pt idx="64">
                  <c:v>174</c:v>
                </c:pt>
                <c:pt idx="65">
                  <c:v>272</c:v>
                </c:pt>
                <c:pt idx="66">
                  <c:v>232</c:v>
                </c:pt>
                <c:pt idx="67">
                  <c:v>215</c:v>
                </c:pt>
                <c:pt idx="68">
                  <c:v>334</c:v>
                </c:pt>
                <c:pt idx="69">
                  <c:v>282</c:v>
                </c:pt>
                <c:pt idx="70">
                  <c:v>333</c:v>
                </c:pt>
                <c:pt idx="71">
                  <c:v>198</c:v>
                </c:pt>
                <c:pt idx="72">
                  <c:v>265</c:v>
                </c:pt>
                <c:pt idx="73">
                  <c:v>273</c:v>
                </c:pt>
                <c:pt idx="74">
                  <c:v>234</c:v>
                </c:pt>
                <c:pt idx="75">
                  <c:v>301</c:v>
                </c:pt>
                <c:pt idx="76">
                  <c:v>196</c:v>
                </c:pt>
                <c:pt idx="77">
                  <c:v>263</c:v>
                </c:pt>
                <c:pt idx="78">
                  <c:v>220</c:v>
                </c:pt>
                <c:pt idx="79">
                  <c:v>236</c:v>
                </c:pt>
                <c:pt idx="80">
                  <c:v>133</c:v>
                </c:pt>
                <c:pt idx="81">
                  <c:v>142</c:v>
                </c:pt>
                <c:pt idx="82">
                  <c:v>98</c:v>
                </c:pt>
                <c:pt idx="83">
                  <c:v>126</c:v>
                </c:pt>
                <c:pt idx="84">
                  <c:v>89</c:v>
                </c:pt>
                <c:pt idx="85">
                  <c:v>91</c:v>
                </c:pt>
                <c:pt idx="86">
                  <c:v>83</c:v>
                </c:pt>
                <c:pt idx="87">
                  <c:v>54</c:v>
                </c:pt>
                <c:pt idx="88">
                  <c:v>54</c:v>
                </c:pt>
                <c:pt idx="89">
                  <c:v>93</c:v>
                </c:pt>
                <c:pt idx="90">
                  <c:v>35</c:v>
                </c:pt>
                <c:pt idx="91">
                  <c:v>51</c:v>
                </c:pt>
                <c:pt idx="92">
                  <c:v>40</c:v>
                </c:pt>
                <c:pt idx="93">
                  <c:v>19</c:v>
                </c:pt>
                <c:pt idx="94">
                  <c:v>21</c:v>
                </c:pt>
                <c:pt idx="95">
                  <c:v>16</c:v>
                </c:pt>
                <c:pt idx="96">
                  <c:v>9</c:v>
                </c:pt>
                <c:pt idx="97">
                  <c:v>10</c:v>
                </c:pt>
                <c:pt idx="98">
                  <c:v>2</c:v>
                </c:pt>
                <c:pt idx="99">
                  <c:v>6</c:v>
                </c:pt>
                <c:pt idx="100">
                  <c:v>4</c:v>
                </c:pt>
                <c:pt idx="101">
                  <c:v>3</c:v>
                </c:pt>
                <c:pt idx="102">
                  <c:v>4</c:v>
                </c:pt>
                <c:pt idx="103">
                  <c:v>5</c:v>
                </c:pt>
                <c:pt idx="104">
                  <c:v>2</c:v>
                </c:pt>
                <c:pt idx="105">
                  <c:v>2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3</c:v>
                </c:pt>
                <c:pt idx="110">
                  <c:v>0</c:v>
                </c:pt>
                <c:pt idx="111">
                  <c:v>5</c:v>
                </c:pt>
                <c:pt idx="1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8</c:v>
                </c:pt>
                <c:pt idx="29">
                  <c:v>8</c:v>
                </c:pt>
                <c:pt idx="30">
                  <c:v>11</c:v>
                </c:pt>
                <c:pt idx="31">
                  <c:v>7</c:v>
                </c:pt>
                <c:pt idx="32">
                  <c:v>18</c:v>
                </c:pt>
                <c:pt idx="33">
                  <c:v>22</c:v>
                </c:pt>
                <c:pt idx="34">
                  <c:v>41</c:v>
                </c:pt>
                <c:pt idx="35">
                  <c:v>31</c:v>
                </c:pt>
                <c:pt idx="36">
                  <c:v>6</c:v>
                </c:pt>
                <c:pt idx="37">
                  <c:v>30</c:v>
                </c:pt>
                <c:pt idx="38">
                  <c:v>19</c:v>
                </c:pt>
                <c:pt idx="39">
                  <c:v>17</c:v>
                </c:pt>
                <c:pt idx="40">
                  <c:v>46</c:v>
                </c:pt>
                <c:pt idx="41">
                  <c:v>53</c:v>
                </c:pt>
                <c:pt idx="42">
                  <c:v>31</c:v>
                </c:pt>
                <c:pt idx="43">
                  <c:v>33</c:v>
                </c:pt>
                <c:pt idx="44">
                  <c:v>38</c:v>
                </c:pt>
                <c:pt idx="45">
                  <c:v>36</c:v>
                </c:pt>
                <c:pt idx="46">
                  <c:v>108</c:v>
                </c:pt>
                <c:pt idx="47">
                  <c:v>53</c:v>
                </c:pt>
                <c:pt idx="48">
                  <c:v>107</c:v>
                </c:pt>
                <c:pt idx="49">
                  <c:v>95</c:v>
                </c:pt>
                <c:pt idx="50">
                  <c:v>49</c:v>
                </c:pt>
                <c:pt idx="51">
                  <c:v>127</c:v>
                </c:pt>
                <c:pt idx="52">
                  <c:v>157</c:v>
                </c:pt>
                <c:pt idx="53">
                  <c:v>143</c:v>
                </c:pt>
                <c:pt idx="54">
                  <c:v>196</c:v>
                </c:pt>
                <c:pt idx="55">
                  <c:v>471</c:v>
                </c:pt>
                <c:pt idx="56">
                  <c:v>192</c:v>
                </c:pt>
                <c:pt idx="57">
                  <c:v>132</c:v>
                </c:pt>
                <c:pt idx="58">
                  <c:v>99</c:v>
                </c:pt>
                <c:pt idx="59">
                  <c:v>323</c:v>
                </c:pt>
                <c:pt idx="60">
                  <c:v>304</c:v>
                </c:pt>
                <c:pt idx="61">
                  <c:v>257</c:v>
                </c:pt>
                <c:pt idx="62">
                  <c:v>224</c:v>
                </c:pt>
                <c:pt idx="63">
                  <c:v>331</c:v>
                </c:pt>
                <c:pt idx="64">
                  <c:v>210</c:v>
                </c:pt>
                <c:pt idx="65">
                  <c:v>354</c:v>
                </c:pt>
                <c:pt idx="66">
                  <c:v>299</c:v>
                </c:pt>
                <c:pt idx="67">
                  <c:v>275</c:v>
                </c:pt>
                <c:pt idx="68">
                  <c:v>382</c:v>
                </c:pt>
                <c:pt idx="69">
                  <c:v>356</c:v>
                </c:pt>
                <c:pt idx="70">
                  <c:v>270</c:v>
                </c:pt>
                <c:pt idx="71">
                  <c:v>183</c:v>
                </c:pt>
                <c:pt idx="72">
                  <c:v>290</c:v>
                </c:pt>
                <c:pt idx="73">
                  <c:v>322</c:v>
                </c:pt>
                <c:pt idx="74">
                  <c:v>282</c:v>
                </c:pt>
                <c:pt idx="75">
                  <c:v>317</c:v>
                </c:pt>
                <c:pt idx="76">
                  <c:v>197</c:v>
                </c:pt>
                <c:pt idx="77">
                  <c:v>159</c:v>
                </c:pt>
                <c:pt idx="78">
                  <c:v>240</c:v>
                </c:pt>
                <c:pt idx="79">
                  <c:v>266</c:v>
                </c:pt>
                <c:pt idx="80">
                  <c:v>94</c:v>
                </c:pt>
                <c:pt idx="81">
                  <c:v>164</c:v>
                </c:pt>
                <c:pt idx="82">
                  <c:v>122</c:v>
                </c:pt>
                <c:pt idx="83">
                  <c:v>108</c:v>
                </c:pt>
                <c:pt idx="84">
                  <c:v>71</c:v>
                </c:pt>
                <c:pt idx="85">
                  <c:v>50</c:v>
                </c:pt>
                <c:pt idx="86">
                  <c:v>57</c:v>
                </c:pt>
                <c:pt idx="87">
                  <c:v>77</c:v>
                </c:pt>
                <c:pt idx="88">
                  <c:v>57</c:v>
                </c:pt>
                <c:pt idx="89">
                  <c:v>81</c:v>
                </c:pt>
                <c:pt idx="90">
                  <c:v>21</c:v>
                </c:pt>
                <c:pt idx="91">
                  <c:v>44</c:v>
                </c:pt>
                <c:pt idx="92">
                  <c:v>35</c:v>
                </c:pt>
                <c:pt idx="93">
                  <c:v>17</c:v>
                </c:pt>
                <c:pt idx="94">
                  <c:v>28</c:v>
                </c:pt>
                <c:pt idx="95">
                  <c:v>16</c:v>
                </c:pt>
                <c:pt idx="96">
                  <c:v>6</c:v>
                </c:pt>
                <c:pt idx="97">
                  <c:v>9</c:v>
                </c:pt>
                <c:pt idx="98">
                  <c:v>0</c:v>
                </c:pt>
                <c:pt idx="99">
                  <c:v>3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3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0</c:v>
                </c:pt>
                <c:pt idx="22">
                  <c:v>0</c:v>
                </c:pt>
                <c:pt idx="23">
                  <c:v>7.384615384615385</c:v>
                </c:pt>
                <c:pt idx="24">
                  <c:v>0</c:v>
                </c:pt>
                <c:pt idx="25">
                  <c:v>0</c:v>
                </c:pt>
                <c:pt idx="26">
                  <c:v>7.384615384615385</c:v>
                </c:pt>
                <c:pt idx="27">
                  <c:v>7.384615384615385</c:v>
                </c:pt>
                <c:pt idx="28">
                  <c:v>19.76923076923077</c:v>
                </c:pt>
                <c:pt idx="29">
                  <c:v>7.384615384615385</c:v>
                </c:pt>
                <c:pt idx="30">
                  <c:v>0</c:v>
                </c:pt>
                <c:pt idx="31">
                  <c:v>7.384615384615385</c:v>
                </c:pt>
                <c:pt idx="32">
                  <c:v>16.102564102564102</c:v>
                </c:pt>
                <c:pt idx="33">
                  <c:v>0</c:v>
                </c:pt>
                <c:pt idx="34">
                  <c:v>13.384615384615385</c:v>
                </c:pt>
                <c:pt idx="35">
                  <c:v>6</c:v>
                </c:pt>
                <c:pt idx="36">
                  <c:v>25.569230769230771</c:v>
                </c:pt>
                <c:pt idx="37">
                  <c:v>16.369230769230771</c:v>
                </c:pt>
                <c:pt idx="38">
                  <c:v>75.423076923076934</c:v>
                </c:pt>
                <c:pt idx="39">
                  <c:v>19.384615384615387</c:v>
                </c:pt>
                <c:pt idx="40">
                  <c:v>14.76923076923077</c:v>
                </c:pt>
                <c:pt idx="41">
                  <c:v>36.717948717948715</c:v>
                </c:pt>
                <c:pt idx="42">
                  <c:v>10.051282051282051</c:v>
                </c:pt>
                <c:pt idx="43">
                  <c:v>12.384615384615385</c:v>
                </c:pt>
                <c:pt idx="44">
                  <c:v>3</c:v>
                </c:pt>
                <c:pt idx="45">
                  <c:v>83.07692307692308</c:v>
                </c:pt>
                <c:pt idx="46">
                  <c:v>54.769230769230774</c:v>
                </c:pt>
                <c:pt idx="47">
                  <c:v>26.153846153846153</c:v>
                </c:pt>
                <c:pt idx="48">
                  <c:v>12.384615384615385</c:v>
                </c:pt>
                <c:pt idx="49">
                  <c:v>14.76923076923077</c:v>
                </c:pt>
                <c:pt idx="50">
                  <c:v>23.09090909090909</c:v>
                </c:pt>
                <c:pt idx="51">
                  <c:v>124.63636363636364</c:v>
                </c:pt>
                <c:pt idx="52">
                  <c:v>74.63636363636364</c:v>
                </c:pt>
                <c:pt idx="53">
                  <c:v>179.38636363636365</c:v>
                </c:pt>
                <c:pt idx="54">
                  <c:v>98.787878787878782</c:v>
                </c:pt>
                <c:pt idx="55">
                  <c:v>153.93939393939394</c:v>
                </c:pt>
                <c:pt idx="56">
                  <c:v>218.40909090909091</c:v>
                </c:pt>
                <c:pt idx="57">
                  <c:v>117.81818181818181</c:v>
                </c:pt>
                <c:pt idx="58">
                  <c:v>98.909090909090907</c:v>
                </c:pt>
                <c:pt idx="59">
                  <c:v>525.27272727272725</c:v>
                </c:pt>
                <c:pt idx="60">
                  <c:v>114.13636363636364</c:v>
                </c:pt>
                <c:pt idx="61">
                  <c:v>488.31818181818181</c:v>
                </c:pt>
                <c:pt idx="62">
                  <c:v>505.66666666666663</c:v>
                </c:pt>
                <c:pt idx="63">
                  <c:v>269.81818181818181</c:v>
                </c:pt>
                <c:pt idx="64">
                  <c:v>615.40909090909088</c:v>
                </c:pt>
                <c:pt idx="65">
                  <c:v>230.54545454545453</c:v>
                </c:pt>
                <c:pt idx="66">
                  <c:v>352.30909090909091</c:v>
                </c:pt>
                <c:pt idx="67">
                  <c:v>412.90909090909088</c:v>
                </c:pt>
                <c:pt idx="68">
                  <c:v>307.87878787878788</c:v>
                </c:pt>
                <c:pt idx="69">
                  <c:v>304.09090909090912</c:v>
                </c:pt>
                <c:pt idx="70">
                  <c:v>352.5454545454545</c:v>
                </c:pt>
                <c:pt idx="71">
                  <c:v>466.030303030303</c:v>
                </c:pt>
                <c:pt idx="72">
                  <c:v>323.64935064935065</c:v>
                </c:pt>
                <c:pt idx="73">
                  <c:v>460.69696969696975</c:v>
                </c:pt>
                <c:pt idx="74">
                  <c:v>305.45454545454544</c:v>
                </c:pt>
                <c:pt idx="75">
                  <c:v>1306.7272727272725</c:v>
                </c:pt>
                <c:pt idx="76">
                  <c:v>1214.1818181818182</c:v>
                </c:pt>
                <c:pt idx="77">
                  <c:v>351.15151515151513</c:v>
                </c:pt>
                <c:pt idx="78">
                  <c:v>1527.5151515151515</c:v>
                </c:pt>
                <c:pt idx="79">
                  <c:v>388</c:v>
                </c:pt>
                <c:pt idx="80">
                  <c:v>544.38636363636363</c:v>
                </c:pt>
                <c:pt idx="81">
                  <c:v>598.36363636363626</c:v>
                </c:pt>
                <c:pt idx="82">
                  <c:v>392.47727272727275</c:v>
                </c:pt>
                <c:pt idx="83">
                  <c:v>730.06060606060612</c:v>
                </c:pt>
                <c:pt idx="84">
                  <c:v>788.5454545454545</c:v>
                </c:pt>
                <c:pt idx="85">
                  <c:v>472.27272727272725</c:v>
                </c:pt>
                <c:pt idx="86">
                  <c:v>174.15151515151513</c:v>
                </c:pt>
                <c:pt idx="87">
                  <c:v>137.69696969696969</c:v>
                </c:pt>
                <c:pt idx="88">
                  <c:v>214.90909090909091</c:v>
                </c:pt>
                <c:pt idx="89">
                  <c:v>193.63636363636363</c:v>
                </c:pt>
                <c:pt idx="90">
                  <c:v>94.63636363636364</c:v>
                </c:pt>
                <c:pt idx="91">
                  <c:v>118.77272727272727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576</c:v>
                </c:pt>
                <c:pt idx="1">
                  <c:v>399</c:v>
                </c:pt>
                <c:pt idx="2">
                  <c:v>357</c:v>
                </c:pt>
                <c:pt idx="3">
                  <c:v>639</c:v>
                </c:pt>
                <c:pt idx="4">
                  <c:v>891</c:v>
                </c:pt>
                <c:pt idx="5">
                  <c:v>835</c:v>
                </c:pt>
                <c:pt idx="6">
                  <c:v>845</c:v>
                </c:pt>
                <c:pt idx="7">
                  <c:v>1058</c:v>
                </c:pt>
                <c:pt idx="8">
                  <c:v>1451</c:v>
                </c:pt>
                <c:pt idx="9">
                  <c:v>1192</c:v>
                </c:pt>
                <c:pt idx="10">
                  <c:v>1807</c:v>
                </c:pt>
                <c:pt idx="11">
                  <c:v>2212</c:v>
                </c:pt>
                <c:pt idx="12">
                  <c:v>1433</c:v>
                </c:pt>
                <c:pt idx="13">
                  <c:v>2005</c:v>
                </c:pt>
                <c:pt idx="14">
                  <c:v>1815</c:v>
                </c:pt>
                <c:pt idx="15">
                  <c:v>1920</c:v>
                </c:pt>
                <c:pt idx="16">
                  <c:v>2149</c:v>
                </c:pt>
                <c:pt idx="17">
                  <c:v>2585</c:v>
                </c:pt>
                <c:pt idx="18">
                  <c:v>2803</c:v>
                </c:pt>
                <c:pt idx="19">
                  <c:v>2186</c:v>
                </c:pt>
                <c:pt idx="20">
                  <c:v>2601</c:v>
                </c:pt>
                <c:pt idx="21">
                  <c:v>2553</c:v>
                </c:pt>
                <c:pt idx="22">
                  <c:v>3079</c:v>
                </c:pt>
                <c:pt idx="23">
                  <c:v>2129</c:v>
                </c:pt>
                <c:pt idx="24">
                  <c:v>2212</c:v>
                </c:pt>
                <c:pt idx="25">
                  <c:v>2576</c:v>
                </c:pt>
                <c:pt idx="26">
                  <c:v>1988</c:v>
                </c:pt>
                <c:pt idx="27">
                  <c:v>2278</c:v>
                </c:pt>
                <c:pt idx="28">
                  <c:v>2251</c:v>
                </c:pt>
                <c:pt idx="29">
                  <c:v>1997</c:v>
                </c:pt>
                <c:pt idx="30">
                  <c:v>2172</c:v>
                </c:pt>
                <c:pt idx="31">
                  <c:v>1420</c:v>
                </c:pt>
                <c:pt idx="32">
                  <c:v>1643</c:v>
                </c:pt>
                <c:pt idx="33">
                  <c:v>1426</c:v>
                </c:pt>
                <c:pt idx="34">
                  <c:v>1108</c:v>
                </c:pt>
                <c:pt idx="35">
                  <c:v>1025</c:v>
                </c:pt>
                <c:pt idx="36">
                  <c:v>924</c:v>
                </c:pt>
                <c:pt idx="37">
                  <c:v>946</c:v>
                </c:pt>
                <c:pt idx="38">
                  <c:v>794</c:v>
                </c:pt>
                <c:pt idx="39">
                  <c:v>738</c:v>
                </c:pt>
                <c:pt idx="40">
                  <c:v>814</c:v>
                </c:pt>
                <c:pt idx="41">
                  <c:v>642</c:v>
                </c:pt>
                <c:pt idx="42">
                  <c:v>735</c:v>
                </c:pt>
                <c:pt idx="43">
                  <c:v>499</c:v>
                </c:pt>
                <c:pt idx="44">
                  <c:v>596</c:v>
                </c:pt>
                <c:pt idx="45">
                  <c:v>541</c:v>
                </c:pt>
                <c:pt idx="46">
                  <c:v>415</c:v>
                </c:pt>
                <c:pt idx="47">
                  <c:v>343</c:v>
                </c:pt>
                <c:pt idx="48">
                  <c:v>357</c:v>
                </c:pt>
                <c:pt idx="49">
                  <c:v>279</c:v>
                </c:pt>
                <c:pt idx="50">
                  <c:v>199</c:v>
                </c:pt>
                <c:pt idx="51">
                  <c:v>198</c:v>
                </c:pt>
                <c:pt idx="52">
                  <c:v>163</c:v>
                </c:pt>
                <c:pt idx="53">
                  <c:v>178</c:v>
                </c:pt>
                <c:pt idx="54">
                  <c:v>165</c:v>
                </c:pt>
                <c:pt idx="55">
                  <c:v>192</c:v>
                </c:pt>
                <c:pt idx="56">
                  <c:v>273</c:v>
                </c:pt>
                <c:pt idx="57">
                  <c:v>112</c:v>
                </c:pt>
                <c:pt idx="58">
                  <c:v>127</c:v>
                </c:pt>
                <c:pt idx="59">
                  <c:v>113</c:v>
                </c:pt>
                <c:pt idx="60">
                  <c:v>90</c:v>
                </c:pt>
                <c:pt idx="61">
                  <c:v>78</c:v>
                </c:pt>
                <c:pt idx="62">
                  <c:v>104</c:v>
                </c:pt>
                <c:pt idx="63">
                  <c:v>105</c:v>
                </c:pt>
                <c:pt idx="64">
                  <c:v>44</c:v>
                </c:pt>
                <c:pt idx="65">
                  <c:v>49</c:v>
                </c:pt>
                <c:pt idx="66">
                  <c:v>41</c:v>
                </c:pt>
                <c:pt idx="67">
                  <c:v>25</c:v>
                </c:pt>
                <c:pt idx="68">
                  <c:v>42</c:v>
                </c:pt>
                <c:pt idx="69">
                  <c:v>32</c:v>
                </c:pt>
                <c:pt idx="70">
                  <c:v>24</c:v>
                </c:pt>
                <c:pt idx="71">
                  <c:v>19</c:v>
                </c:pt>
                <c:pt idx="72">
                  <c:v>20</c:v>
                </c:pt>
                <c:pt idx="73">
                  <c:v>10</c:v>
                </c:pt>
                <c:pt idx="74">
                  <c:v>5</c:v>
                </c:pt>
                <c:pt idx="75">
                  <c:v>20</c:v>
                </c:pt>
                <c:pt idx="76">
                  <c:v>9</c:v>
                </c:pt>
                <c:pt idx="77">
                  <c:v>5</c:v>
                </c:pt>
                <c:pt idx="78">
                  <c:v>1</c:v>
                </c:pt>
                <c:pt idx="79">
                  <c:v>7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177</c:v>
                </c:pt>
                <c:pt idx="1">
                  <c:v>79</c:v>
                </c:pt>
                <c:pt idx="2">
                  <c:v>268</c:v>
                </c:pt>
                <c:pt idx="3">
                  <c:v>281</c:v>
                </c:pt>
                <c:pt idx="4">
                  <c:v>432</c:v>
                </c:pt>
                <c:pt idx="5">
                  <c:v>432</c:v>
                </c:pt>
                <c:pt idx="6">
                  <c:v>464</c:v>
                </c:pt>
                <c:pt idx="7">
                  <c:v>570</c:v>
                </c:pt>
                <c:pt idx="8">
                  <c:v>634</c:v>
                </c:pt>
                <c:pt idx="9">
                  <c:v>533</c:v>
                </c:pt>
                <c:pt idx="10">
                  <c:v>550</c:v>
                </c:pt>
                <c:pt idx="11">
                  <c:v>961</c:v>
                </c:pt>
                <c:pt idx="12">
                  <c:v>883</c:v>
                </c:pt>
                <c:pt idx="13">
                  <c:v>1105</c:v>
                </c:pt>
                <c:pt idx="14">
                  <c:v>1442</c:v>
                </c:pt>
                <c:pt idx="15">
                  <c:v>1537</c:v>
                </c:pt>
                <c:pt idx="16">
                  <c:v>1279</c:v>
                </c:pt>
                <c:pt idx="17">
                  <c:v>1880</c:v>
                </c:pt>
                <c:pt idx="18">
                  <c:v>1570</c:v>
                </c:pt>
                <c:pt idx="19">
                  <c:v>1669</c:v>
                </c:pt>
                <c:pt idx="20">
                  <c:v>2089</c:v>
                </c:pt>
                <c:pt idx="21">
                  <c:v>2142</c:v>
                </c:pt>
                <c:pt idx="22">
                  <c:v>2353</c:v>
                </c:pt>
                <c:pt idx="23">
                  <c:v>1615</c:v>
                </c:pt>
                <c:pt idx="24">
                  <c:v>1167</c:v>
                </c:pt>
                <c:pt idx="25">
                  <c:v>1644</c:v>
                </c:pt>
                <c:pt idx="26">
                  <c:v>1693</c:v>
                </c:pt>
                <c:pt idx="27">
                  <c:v>1628</c:v>
                </c:pt>
                <c:pt idx="28">
                  <c:v>1853</c:v>
                </c:pt>
                <c:pt idx="29">
                  <c:v>1259</c:v>
                </c:pt>
                <c:pt idx="30">
                  <c:v>1198</c:v>
                </c:pt>
                <c:pt idx="31">
                  <c:v>844</c:v>
                </c:pt>
                <c:pt idx="32">
                  <c:v>1245</c:v>
                </c:pt>
                <c:pt idx="33">
                  <c:v>1366</c:v>
                </c:pt>
                <c:pt idx="34">
                  <c:v>966</c:v>
                </c:pt>
                <c:pt idx="35">
                  <c:v>674</c:v>
                </c:pt>
                <c:pt idx="36">
                  <c:v>539</c:v>
                </c:pt>
                <c:pt idx="37">
                  <c:v>611</c:v>
                </c:pt>
                <c:pt idx="38">
                  <c:v>690</c:v>
                </c:pt>
                <c:pt idx="39">
                  <c:v>559</c:v>
                </c:pt>
                <c:pt idx="40">
                  <c:v>619</c:v>
                </c:pt>
                <c:pt idx="41">
                  <c:v>551</c:v>
                </c:pt>
                <c:pt idx="42">
                  <c:v>342</c:v>
                </c:pt>
                <c:pt idx="43">
                  <c:v>241</c:v>
                </c:pt>
                <c:pt idx="44">
                  <c:v>394</c:v>
                </c:pt>
                <c:pt idx="45">
                  <c:v>338</c:v>
                </c:pt>
                <c:pt idx="46">
                  <c:v>303</c:v>
                </c:pt>
                <c:pt idx="47">
                  <c:v>263</c:v>
                </c:pt>
                <c:pt idx="48">
                  <c:v>308</c:v>
                </c:pt>
                <c:pt idx="49">
                  <c:v>273</c:v>
                </c:pt>
                <c:pt idx="50">
                  <c:v>196</c:v>
                </c:pt>
                <c:pt idx="51">
                  <c:v>183</c:v>
                </c:pt>
                <c:pt idx="52">
                  <c:v>140</c:v>
                </c:pt>
                <c:pt idx="53">
                  <c:v>137</c:v>
                </c:pt>
                <c:pt idx="54">
                  <c:v>173</c:v>
                </c:pt>
                <c:pt idx="55">
                  <c:v>200</c:v>
                </c:pt>
                <c:pt idx="56">
                  <c:v>295</c:v>
                </c:pt>
                <c:pt idx="57">
                  <c:v>92</c:v>
                </c:pt>
                <c:pt idx="58">
                  <c:v>104</c:v>
                </c:pt>
                <c:pt idx="59">
                  <c:v>106</c:v>
                </c:pt>
                <c:pt idx="60">
                  <c:v>77</c:v>
                </c:pt>
                <c:pt idx="61">
                  <c:v>71</c:v>
                </c:pt>
                <c:pt idx="62">
                  <c:v>62</c:v>
                </c:pt>
                <c:pt idx="63">
                  <c:v>73</c:v>
                </c:pt>
                <c:pt idx="64">
                  <c:v>42</c:v>
                </c:pt>
                <c:pt idx="65">
                  <c:v>47</c:v>
                </c:pt>
                <c:pt idx="66">
                  <c:v>45</c:v>
                </c:pt>
                <c:pt idx="67">
                  <c:v>25</c:v>
                </c:pt>
                <c:pt idx="68">
                  <c:v>31</c:v>
                </c:pt>
                <c:pt idx="69">
                  <c:v>45</c:v>
                </c:pt>
                <c:pt idx="70">
                  <c:v>22</c:v>
                </c:pt>
                <c:pt idx="71">
                  <c:v>19</c:v>
                </c:pt>
                <c:pt idx="72">
                  <c:v>17</c:v>
                </c:pt>
                <c:pt idx="73">
                  <c:v>19</c:v>
                </c:pt>
                <c:pt idx="74">
                  <c:v>7</c:v>
                </c:pt>
                <c:pt idx="75">
                  <c:v>24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9</c:v>
                </c:pt>
                <c:pt idx="80">
                  <c:v>2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7.384615384615385</c:v>
                </c:pt>
                <c:pt idx="2">
                  <c:v>0</c:v>
                </c:pt>
                <c:pt idx="3">
                  <c:v>23.8</c:v>
                </c:pt>
                <c:pt idx="4">
                  <c:v>9.134615384615385</c:v>
                </c:pt>
                <c:pt idx="5">
                  <c:v>7.384615384615385</c:v>
                </c:pt>
                <c:pt idx="6">
                  <c:v>0</c:v>
                </c:pt>
                <c:pt idx="7">
                  <c:v>16.26923076923077</c:v>
                </c:pt>
                <c:pt idx="8">
                  <c:v>48.173076923076927</c:v>
                </c:pt>
                <c:pt idx="9">
                  <c:v>53.403846153846153</c:v>
                </c:pt>
                <c:pt idx="10">
                  <c:v>59.07692307692308</c:v>
                </c:pt>
                <c:pt idx="11">
                  <c:v>51.692307692307693</c:v>
                </c:pt>
                <c:pt idx="12">
                  <c:v>133.43076923076924</c:v>
                </c:pt>
                <c:pt idx="13">
                  <c:v>332.57142857142856</c:v>
                </c:pt>
                <c:pt idx="14">
                  <c:v>106.34615384615385</c:v>
                </c:pt>
                <c:pt idx="15">
                  <c:v>1153.4102564102564</c:v>
                </c:pt>
                <c:pt idx="16">
                  <c:v>481.94871794871796</c:v>
                </c:pt>
                <c:pt idx="17">
                  <c:v>324.92307692307696</c:v>
                </c:pt>
                <c:pt idx="18">
                  <c:v>723.46153846153845</c:v>
                </c:pt>
                <c:pt idx="19">
                  <c:v>457.97802197802201</c:v>
                </c:pt>
                <c:pt idx="20">
                  <c:v>1109.3076923076924</c:v>
                </c:pt>
                <c:pt idx="21">
                  <c:v>870.61538461538453</c:v>
                </c:pt>
                <c:pt idx="22">
                  <c:v>994.53846153846143</c:v>
                </c:pt>
                <c:pt idx="23">
                  <c:v>1388.3076923076924</c:v>
                </c:pt>
                <c:pt idx="24">
                  <c:v>1347.1153846153845</c:v>
                </c:pt>
                <c:pt idx="25">
                  <c:v>1063</c:v>
                </c:pt>
                <c:pt idx="26">
                  <c:v>1280.123076923077</c:v>
                </c:pt>
                <c:pt idx="27">
                  <c:v>1881.4038461538462</c:v>
                </c:pt>
                <c:pt idx="28">
                  <c:v>1355.0512820512822</c:v>
                </c:pt>
                <c:pt idx="29">
                  <c:v>1606.5769230769231</c:v>
                </c:pt>
                <c:pt idx="30">
                  <c:v>1777.0256410256411</c:v>
                </c:pt>
                <c:pt idx="31">
                  <c:v>1215.7948717948718</c:v>
                </c:pt>
                <c:pt idx="32">
                  <c:v>1057.1282051282051</c:v>
                </c:pt>
                <c:pt idx="33">
                  <c:v>843.46153846153845</c:v>
                </c:pt>
                <c:pt idx="34">
                  <c:v>1675.3846153846152</c:v>
                </c:pt>
                <c:pt idx="35">
                  <c:v>1304.3076923076924</c:v>
                </c:pt>
                <c:pt idx="36">
                  <c:v>780.09230769230771</c:v>
                </c:pt>
                <c:pt idx="37">
                  <c:v>1855.2615384615383</c:v>
                </c:pt>
                <c:pt idx="38">
                  <c:v>1443.0961538461538</c:v>
                </c:pt>
                <c:pt idx="39">
                  <c:v>1283.7692307692307</c:v>
                </c:pt>
                <c:pt idx="40">
                  <c:v>508.40384615384619</c:v>
                </c:pt>
                <c:pt idx="41">
                  <c:v>1073.6410256410256</c:v>
                </c:pt>
                <c:pt idx="42">
                  <c:v>1542.8717948717947</c:v>
                </c:pt>
                <c:pt idx="43">
                  <c:v>945.23076923076928</c:v>
                </c:pt>
                <c:pt idx="44">
                  <c:v>754.84615384615392</c:v>
                </c:pt>
                <c:pt idx="45">
                  <c:v>765.23076923076928</c:v>
                </c:pt>
                <c:pt idx="46">
                  <c:v>544.30769230769238</c:v>
                </c:pt>
                <c:pt idx="47">
                  <c:v>904.61538461538464</c:v>
                </c:pt>
                <c:pt idx="48">
                  <c:v>804</c:v>
                </c:pt>
                <c:pt idx="49">
                  <c:v>1018.0769230769231</c:v>
                </c:pt>
                <c:pt idx="50">
                  <c:v>269.09090909090912</c:v>
                </c:pt>
                <c:pt idx="51">
                  <c:v>535.13636363636363</c:v>
                </c:pt>
                <c:pt idx="52">
                  <c:v>374.18181818181819</c:v>
                </c:pt>
                <c:pt idx="53">
                  <c:v>267.5454545454545</c:v>
                </c:pt>
                <c:pt idx="54">
                  <c:v>337.39393939393938</c:v>
                </c:pt>
                <c:pt idx="55">
                  <c:v>457.09090909090907</c:v>
                </c:pt>
                <c:pt idx="56">
                  <c:v>360</c:v>
                </c:pt>
                <c:pt idx="57">
                  <c:v>137.45454545454547</c:v>
                </c:pt>
                <c:pt idx="58">
                  <c:v>130.90909090909091</c:v>
                </c:pt>
                <c:pt idx="59">
                  <c:v>199.63636363636363</c:v>
                </c:pt>
                <c:pt idx="60">
                  <c:v>119.31818181818181</c:v>
                </c:pt>
                <c:pt idx="61">
                  <c:v>96</c:v>
                </c:pt>
                <c:pt idx="62">
                  <c:v>109.39393939393939</c:v>
                </c:pt>
                <c:pt idx="63">
                  <c:v>217.57575757575756</c:v>
                </c:pt>
                <c:pt idx="64">
                  <c:v>97</c:v>
                </c:pt>
                <c:pt idx="65">
                  <c:v>85.090909090909093</c:v>
                </c:pt>
                <c:pt idx="66">
                  <c:v>45.818181818181813</c:v>
                </c:pt>
                <c:pt idx="67">
                  <c:v>65.454545454545453</c:v>
                </c:pt>
                <c:pt idx="68">
                  <c:v>41.939393939393938</c:v>
                </c:pt>
                <c:pt idx="69">
                  <c:v>52.36363636363636</c:v>
                </c:pt>
                <c:pt idx="70">
                  <c:v>52.36363636363636</c:v>
                </c:pt>
                <c:pt idx="71">
                  <c:v>31.18181818181818</c:v>
                </c:pt>
                <c:pt idx="72">
                  <c:v>13.09090909090909</c:v>
                </c:pt>
                <c:pt idx="73">
                  <c:v>13.09090909090909</c:v>
                </c:pt>
                <c:pt idx="74">
                  <c:v>6.545454545454545</c:v>
                </c:pt>
                <c:pt idx="75">
                  <c:v>65.454545454545453</c:v>
                </c:pt>
                <c:pt idx="76">
                  <c:v>26.18181818181818</c:v>
                </c:pt>
                <c:pt idx="77">
                  <c:v>0</c:v>
                </c:pt>
                <c:pt idx="78">
                  <c:v>32.727272727272727</c:v>
                </c:pt>
                <c:pt idx="79">
                  <c:v>26.18181818181818</c:v>
                </c:pt>
                <c:pt idx="80">
                  <c:v>0</c:v>
                </c:pt>
                <c:pt idx="81">
                  <c:v>6.545454545454545</c:v>
                </c:pt>
                <c:pt idx="82">
                  <c:v>32.727272727272727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5</c:v>
                </c:pt>
                <c:pt idx="67">
                  <c:v>4</c:v>
                </c:pt>
                <c:pt idx="68">
                  <c:v>5</c:v>
                </c:pt>
                <c:pt idx="69">
                  <c:v>9</c:v>
                </c:pt>
                <c:pt idx="70">
                  <c:v>7</c:v>
                </c:pt>
                <c:pt idx="71">
                  <c:v>10</c:v>
                </c:pt>
                <c:pt idx="72">
                  <c:v>33</c:v>
                </c:pt>
                <c:pt idx="73">
                  <c:v>34</c:v>
                </c:pt>
                <c:pt idx="74">
                  <c:v>36</c:v>
                </c:pt>
                <c:pt idx="75">
                  <c:v>22</c:v>
                </c:pt>
                <c:pt idx="76">
                  <c:v>72</c:v>
                </c:pt>
                <c:pt idx="77">
                  <c:v>71</c:v>
                </c:pt>
                <c:pt idx="78">
                  <c:v>133</c:v>
                </c:pt>
                <c:pt idx="79">
                  <c:v>172</c:v>
                </c:pt>
                <c:pt idx="80">
                  <c:v>139</c:v>
                </c:pt>
                <c:pt idx="81" formatCode="#,##0">
                  <c:v>204</c:v>
                </c:pt>
                <c:pt idx="82" formatCode="#,##0">
                  <c:v>260</c:v>
                </c:pt>
                <c:pt idx="83" formatCode="#,##0">
                  <c:v>328</c:v>
                </c:pt>
                <c:pt idx="84" formatCode="#,##0">
                  <c:v>437</c:v>
                </c:pt>
                <c:pt idx="85" formatCode="#,##0">
                  <c:v>454</c:v>
                </c:pt>
                <c:pt idx="86" formatCode="#,##0">
                  <c:v>530</c:v>
                </c:pt>
                <c:pt idx="87" formatCode="#,##0">
                  <c:v>448</c:v>
                </c:pt>
                <c:pt idx="88" formatCode="#,##0">
                  <c:v>526</c:v>
                </c:pt>
                <c:pt idx="89" formatCode="#,##0">
                  <c:v>611</c:v>
                </c:pt>
                <c:pt idx="90" formatCode="#,##0">
                  <c:v>711</c:v>
                </c:pt>
                <c:pt idx="91" formatCode="#,##0">
                  <c:v>1040</c:v>
                </c:pt>
                <c:pt idx="92" formatCode="#,##0">
                  <c:v>736</c:v>
                </c:pt>
                <c:pt idx="93" formatCode="#,##0">
                  <c:v>496</c:v>
                </c:pt>
                <c:pt idx="94" formatCode="#,##0">
                  <c:v>758</c:v>
                </c:pt>
                <c:pt idx="95" formatCode="#,##0">
                  <c:v>986</c:v>
                </c:pt>
                <c:pt idx="96" formatCode="#,##0">
                  <c:v>1122</c:v>
                </c:pt>
                <c:pt idx="97" formatCode="#,##0">
                  <c:v>636</c:v>
                </c:pt>
                <c:pt idx="98" formatCode="#,##0">
                  <c:v>599</c:v>
                </c:pt>
                <c:pt idx="99" formatCode="#,##0">
                  <c:v>691</c:v>
                </c:pt>
                <c:pt idx="100" formatCode="#,##0">
                  <c:v>570</c:v>
                </c:pt>
                <c:pt idx="101" formatCode="#,##0">
                  <c:v>548</c:v>
                </c:pt>
                <c:pt idx="102" formatCode="#,##0">
                  <c:v>560</c:v>
                </c:pt>
                <c:pt idx="103" formatCode="#,##0">
                  <c:v>526</c:v>
                </c:pt>
                <c:pt idx="104" formatCode="#,##0">
                  <c:v>589</c:v>
                </c:pt>
                <c:pt idx="105" formatCode="#,##0">
                  <c:v>431</c:v>
                </c:pt>
                <c:pt idx="106" formatCode="#,##0">
                  <c:v>470</c:v>
                </c:pt>
                <c:pt idx="107" formatCode="#,##0">
                  <c:v>484</c:v>
                </c:pt>
                <c:pt idx="108" formatCode="#,##0">
                  <c:v>345</c:v>
                </c:pt>
                <c:pt idx="109" formatCode="#,##0">
                  <c:v>358</c:v>
                </c:pt>
                <c:pt idx="110" formatCode="#,##0">
                  <c:v>280</c:v>
                </c:pt>
                <c:pt idx="111" formatCode="#,##0">
                  <c:v>285</c:v>
                </c:pt>
                <c:pt idx="112" formatCode="#,##0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1</c:v>
                </c:pt>
                <c:pt idx="64" formatCode="General">
                  <c:v>0</c:v>
                </c:pt>
                <c:pt idx="65" formatCode="General">
                  <c:v>1</c:v>
                </c:pt>
                <c:pt idx="66" formatCode="General">
                  <c:v>5</c:v>
                </c:pt>
                <c:pt idx="67" formatCode="General">
                  <c:v>4</c:v>
                </c:pt>
                <c:pt idx="68" formatCode="General">
                  <c:v>3</c:v>
                </c:pt>
                <c:pt idx="69" formatCode="General">
                  <c:v>1</c:v>
                </c:pt>
                <c:pt idx="70" formatCode="General">
                  <c:v>4</c:v>
                </c:pt>
                <c:pt idx="71" formatCode="General">
                  <c:v>3</c:v>
                </c:pt>
                <c:pt idx="72" formatCode="General">
                  <c:v>26</c:v>
                </c:pt>
                <c:pt idx="73" formatCode="General">
                  <c:v>27</c:v>
                </c:pt>
                <c:pt idx="74" formatCode="General">
                  <c:v>30</c:v>
                </c:pt>
                <c:pt idx="75" formatCode="General">
                  <c:v>12</c:v>
                </c:pt>
                <c:pt idx="76" formatCode="General">
                  <c:v>60</c:v>
                </c:pt>
                <c:pt idx="77" formatCode="General">
                  <c:v>71</c:v>
                </c:pt>
                <c:pt idx="78" formatCode="General">
                  <c:v>151</c:v>
                </c:pt>
                <c:pt idx="79" formatCode="General">
                  <c:v>164</c:v>
                </c:pt>
                <c:pt idx="80" formatCode="General">
                  <c:v>93</c:v>
                </c:pt>
                <c:pt idx="81" formatCode="General">
                  <c:v>214</c:v>
                </c:pt>
                <c:pt idx="82" formatCode="General">
                  <c:v>205</c:v>
                </c:pt>
                <c:pt idx="83" formatCode="General">
                  <c:v>264</c:v>
                </c:pt>
                <c:pt idx="84" formatCode="General">
                  <c:v>310</c:v>
                </c:pt>
                <c:pt idx="85" formatCode="General">
                  <c:v>217</c:v>
                </c:pt>
                <c:pt idx="86" formatCode="General">
                  <c:v>344</c:v>
                </c:pt>
                <c:pt idx="87" formatCode="General">
                  <c:v>508</c:v>
                </c:pt>
                <c:pt idx="88" formatCode="General">
                  <c:v>361</c:v>
                </c:pt>
                <c:pt idx="89" formatCode="General">
                  <c:v>613</c:v>
                </c:pt>
                <c:pt idx="90" formatCode="General">
                  <c:v>752</c:v>
                </c:pt>
                <c:pt idx="91" formatCode="General">
                  <c:v>852</c:v>
                </c:pt>
                <c:pt idx="92" formatCode="General">
                  <c:v>614</c:v>
                </c:pt>
                <c:pt idx="93" formatCode="General">
                  <c:v>506</c:v>
                </c:pt>
                <c:pt idx="94" formatCode="General">
                  <c:v>1036</c:v>
                </c:pt>
                <c:pt idx="95" formatCode="General">
                  <c:v>1146</c:v>
                </c:pt>
                <c:pt idx="96" formatCode="General">
                  <c:v>1125</c:v>
                </c:pt>
                <c:pt idx="97" formatCode="General">
                  <c:v>721</c:v>
                </c:pt>
                <c:pt idx="98" formatCode="General">
                  <c:v>494</c:v>
                </c:pt>
                <c:pt idx="99" formatCode="General">
                  <c:v>820</c:v>
                </c:pt>
                <c:pt idx="100" formatCode="General">
                  <c:v>615</c:v>
                </c:pt>
                <c:pt idx="101" formatCode="General">
                  <c:v>589</c:v>
                </c:pt>
                <c:pt idx="102" formatCode="General">
                  <c:v>489</c:v>
                </c:pt>
                <c:pt idx="103" formatCode="General">
                  <c:v>398</c:v>
                </c:pt>
                <c:pt idx="104" formatCode="General">
                  <c:v>333</c:v>
                </c:pt>
                <c:pt idx="105" formatCode="General">
                  <c:v>278</c:v>
                </c:pt>
                <c:pt idx="106" formatCode="General">
                  <c:v>327</c:v>
                </c:pt>
                <c:pt idx="107" formatCode="General">
                  <c:v>333</c:v>
                </c:pt>
                <c:pt idx="108" formatCode="General">
                  <c:v>324</c:v>
                </c:pt>
                <c:pt idx="109" formatCode="General">
                  <c:v>260</c:v>
                </c:pt>
                <c:pt idx="110" formatCode="General">
                  <c:v>108</c:v>
                </c:pt>
                <c:pt idx="111" formatCode="General">
                  <c:v>146</c:v>
                </c:pt>
                <c:pt idx="112" formatCode="General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6.545454545454545</c:v>
                </c:pt>
                <c:pt idx="83">
                  <c:v>55.151515151515142</c:v>
                </c:pt>
                <c:pt idx="84">
                  <c:v>130.90909090909091</c:v>
                </c:pt>
                <c:pt idx="85">
                  <c:v>205.63636363636363</c:v>
                </c:pt>
                <c:pt idx="86">
                  <c:v>233.06060606060603</c:v>
                </c:pt>
                <c:pt idx="87">
                  <c:v>374.5454545454545</c:v>
                </c:pt>
                <c:pt idx="88">
                  <c:v>814.5</c:v>
                </c:pt>
                <c:pt idx="89">
                  <c:v>1256.909090909091</c:v>
                </c:pt>
                <c:pt idx="90">
                  <c:v>543</c:v>
                </c:pt>
                <c:pt idx="91">
                  <c:v>959.72727272727275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4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7"/>
  <sheetViews>
    <sheetView tabSelected="1" workbookViewId="0">
      <pane xSplit="1" ySplit="3" topLeftCell="B81" activePane="bottomRight" state="frozen"/>
      <selection pane="topRight" activeCell="B1" sqref="B1"/>
      <selection pane="bottomLeft" activeCell="A4" sqref="A4"/>
      <selection pane="bottomRight" activeCell="M96" sqref="M96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4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12</v>
      </c>
      <c r="V1" s="2" t="s">
        <v>26</v>
      </c>
    </row>
    <row r="2" spans="1:38" x14ac:dyDescent="0.25">
      <c r="B2" s="75" t="s">
        <v>1</v>
      </c>
      <c r="C2" s="75"/>
      <c r="D2" s="2" t="s">
        <v>24</v>
      </c>
      <c r="F2" s="7"/>
      <c r="G2" s="13"/>
      <c r="H2" s="19"/>
      <c r="I2" s="7" t="s">
        <v>9</v>
      </c>
      <c r="J2" s="7"/>
      <c r="K2" s="8"/>
      <c r="L2" s="8"/>
      <c r="M2" s="13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5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65" t="s">
        <v>3</v>
      </c>
      <c r="D3" s="31" t="s">
        <v>23</v>
      </c>
      <c r="E3" s="31" t="s">
        <v>25</v>
      </c>
      <c r="F3" s="32" t="s">
        <v>4</v>
      </c>
      <c r="G3" s="33" t="s">
        <v>5</v>
      </c>
      <c r="H3" s="34" t="s">
        <v>6</v>
      </c>
      <c r="I3" s="32" t="s">
        <v>13</v>
      </c>
      <c r="J3" s="32" t="s">
        <v>14</v>
      </c>
      <c r="K3" s="35" t="s">
        <v>15</v>
      </c>
      <c r="L3" s="35" t="s">
        <v>16</v>
      </c>
      <c r="M3" s="33" t="s">
        <v>10</v>
      </c>
      <c r="N3" s="36" t="s">
        <v>11</v>
      </c>
      <c r="O3" s="34" t="s">
        <v>13</v>
      </c>
      <c r="P3" s="34" t="s">
        <v>14</v>
      </c>
      <c r="Q3" s="37" t="s">
        <v>15</v>
      </c>
      <c r="R3" s="37" t="s">
        <v>16</v>
      </c>
      <c r="S3" s="38" t="s">
        <v>4</v>
      </c>
      <c r="T3" s="39" t="s">
        <v>5</v>
      </c>
      <c r="U3" s="40" t="s">
        <v>6</v>
      </c>
      <c r="V3" s="38" t="s">
        <v>13</v>
      </c>
      <c r="W3" s="38" t="s">
        <v>14</v>
      </c>
      <c r="X3" s="41" t="s">
        <v>15</v>
      </c>
      <c r="Y3" s="41" t="s">
        <v>16</v>
      </c>
      <c r="Z3" s="39" t="s">
        <v>10</v>
      </c>
      <c r="AA3" s="42" t="s">
        <v>11</v>
      </c>
      <c r="AB3" s="40" t="s">
        <v>13</v>
      </c>
      <c r="AC3" s="40" t="s">
        <v>14</v>
      </c>
      <c r="AD3" s="43" t="s">
        <v>15</v>
      </c>
      <c r="AE3" s="43" t="s">
        <v>16</v>
      </c>
      <c r="AF3" s="44" t="s">
        <v>17</v>
      </c>
      <c r="AG3" s="45" t="s">
        <v>18</v>
      </c>
      <c r="AH3" s="44" t="s">
        <v>17</v>
      </c>
      <c r="AI3" s="45" t="s">
        <v>18</v>
      </c>
      <c r="AJ3" s="44" t="s">
        <v>17</v>
      </c>
      <c r="AK3" s="45" t="s">
        <v>18</v>
      </c>
      <c r="AL3" s="50" t="s">
        <v>19</v>
      </c>
    </row>
    <row r="4" spans="1:38" x14ac:dyDescent="0.25">
      <c r="A4" s="3">
        <v>43994</v>
      </c>
      <c r="B4" s="54">
        <v>3</v>
      </c>
      <c r="C4" s="54">
        <v>5</v>
      </c>
      <c r="D4" s="2">
        <v>130</v>
      </c>
      <c r="E4" s="2">
        <v>960</v>
      </c>
      <c r="F4" s="56">
        <v>0</v>
      </c>
      <c r="G4" s="55">
        <v>1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5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1.6666666666666665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>IFERROR(($N4/$D4)*$E4,)</f>
        <v>0</v>
      </c>
      <c r="AB4" s="22">
        <f>IFERROR(($O4/$D4)*$E4,)</f>
        <v>0</v>
      </c>
      <c r="AC4" s="22">
        <f>IFERROR(($P4/$D4)*$E4,)</f>
        <v>0</v>
      </c>
      <c r="AD4" s="24">
        <f>IFERROR(($Q4/$D4)*$E4,)</f>
        <v>0</v>
      </c>
      <c r="AE4" s="24">
        <f>IFERROR(($R4/$D4)*$E4,)</f>
        <v>0</v>
      </c>
      <c r="AF4" s="27">
        <f>S4+V4+W4</f>
        <v>0</v>
      </c>
      <c r="AG4" s="28">
        <f>AF4</f>
        <v>0</v>
      </c>
      <c r="AH4" s="27">
        <f>T4+Z4</f>
        <v>1.6666666666666665</v>
      </c>
      <c r="AI4" s="28">
        <f>AH4</f>
        <v>1.6666666666666665</v>
      </c>
      <c r="AJ4" s="27">
        <f>U4+AB4+AC4</f>
        <v>0</v>
      </c>
      <c r="AK4" s="28">
        <f>AJ4</f>
        <v>0</v>
      </c>
      <c r="AL4" s="50"/>
    </row>
    <row r="5" spans="1:38" x14ac:dyDescent="0.25">
      <c r="A5" s="3">
        <v>43995</v>
      </c>
      <c r="B5" s="54">
        <v>4</v>
      </c>
      <c r="C5" s="54">
        <v>1</v>
      </c>
      <c r="D5" s="2">
        <v>130</v>
      </c>
      <c r="E5" s="2">
        <v>960</v>
      </c>
      <c r="F5" s="56">
        <v>0</v>
      </c>
      <c r="G5" s="55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5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0">IFERROR(($F5/$B5)*$C5,0)</f>
        <v>0</v>
      </c>
      <c r="T5" s="16">
        <f t="shared" ref="T5:T68" si="1">IFERROR(($G5/$B5)*$C5,)</f>
        <v>0</v>
      </c>
      <c r="U5" s="22">
        <f t="shared" ref="U5:U68" si="2">IFERROR(($H5/$B5)*$C5,)</f>
        <v>0</v>
      </c>
      <c r="V5" s="10">
        <f t="shared" ref="V5:V68" si="3">IFERROR(($I5/$D5)*$E5,)</f>
        <v>0</v>
      </c>
      <c r="W5" s="10">
        <f t="shared" ref="W5:W68" si="4">IFERROR(($J5/$D5)*$E5,)</f>
        <v>0</v>
      </c>
      <c r="X5" s="12">
        <f t="shared" ref="X5:X68" si="5">IFERROR(($K5/$D5)*$E5,)</f>
        <v>0</v>
      </c>
      <c r="Y5" s="12">
        <f t="shared" ref="Y5:Y68" si="6">IFERROR(($L5/$D5)*$E5,)</f>
        <v>0</v>
      </c>
      <c r="Z5" s="16">
        <f>IFERROR(($M5/$D5)*$E5,)</f>
        <v>7.384615384615385</v>
      </c>
      <c r="AA5" s="18">
        <f t="shared" ref="AA5:AA68" si="7">IFERROR(($N5/$D5)*$E5,)</f>
        <v>0</v>
      </c>
      <c r="AB5" s="22">
        <f t="shared" ref="AB5:AB68" si="8">IFERROR(($O5/$D5)*$E5,)</f>
        <v>0</v>
      </c>
      <c r="AC5" s="22">
        <f t="shared" ref="AC5:AC68" si="9">IFERROR(($P5/$D5)*$E5,)</f>
        <v>0</v>
      </c>
      <c r="AD5" s="24">
        <f t="shared" ref="AD5:AD68" si="10">IFERROR(($Q5/$D5)*$E5,)</f>
        <v>0</v>
      </c>
      <c r="AE5" s="24">
        <f t="shared" ref="AE5:AE68" si="11">IFERROR(($R5/$D5)*$E5,)</f>
        <v>0</v>
      </c>
      <c r="AF5" s="27">
        <f>S5+V5+W5</f>
        <v>0</v>
      </c>
      <c r="AG5" s="28">
        <f>AF5+AG4</f>
        <v>0</v>
      </c>
      <c r="AH5" s="27">
        <f>T5+Z5</f>
        <v>7.384615384615385</v>
      </c>
      <c r="AI5" s="28">
        <f>AH5+AI4</f>
        <v>9.0512820512820511</v>
      </c>
      <c r="AJ5" s="27">
        <f>U5+AB5+AC5</f>
        <v>0</v>
      </c>
      <c r="AK5" s="28">
        <f>AJ5+AK4</f>
        <v>0</v>
      </c>
      <c r="AL5" s="50"/>
    </row>
    <row r="6" spans="1:38" x14ac:dyDescent="0.25">
      <c r="A6" s="3">
        <v>43996</v>
      </c>
      <c r="B6" s="54">
        <v>4</v>
      </c>
      <c r="C6" s="54">
        <v>10</v>
      </c>
      <c r="D6" s="2">
        <v>130</v>
      </c>
      <c r="E6" s="2">
        <v>960</v>
      </c>
      <c r="F6" s="56">
        <v>0</v>
      </c>
      <c r="G6" s="55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5">
        <v>0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0"/>
        <v>0</v>
      </c>
      <c r="T6" s="16">
        <f>IFERROR(($G6/$B6)*$C6,)</f>
        <v>0</v>
      </c>
      <c r="U6" s="22">
        <f t="shared" si="2"/>
        <v>0</v>
      </c>
      <c r="V6" s="10">
        <f t="shared" si="3"/>
        <v>0</v>
      </c>
      <c r="W6" s="10">
        <f t="shared" si="4"/>
        <v>0</v>
      </c>
      <c r="X6" s="12">
        <f t="shared" si="5"/>
        <v>0</v>
      </c>
      <c r="Y6" s="12">
        <f t="shared" si="6"/>
        <v>0</v>
      </c>
      <c r="Z6" s="16">
        <f t="shared" ref="Z6:Z68" si="12">IFERROR(($M6/$D6)*$E6,)</f>
        <v>0</v>
      </c>
      <c r="AA6" s="18">
        <f t="shared" si="7"/>
        <v>0</v>
      </c>
      <c r="AB6" s="22">
        <f t="shared" si="8"/>
        <v>0</v>
      </c>
      <c r="AC6" s="22">
        <f t="shared" si="9"/>
        <v>0</v>
      </c>
      <c r="AD6" s="24">
        <f t="shared" si="10"/>
        <v>0</v>
      </c>
      <c r="AE6" s="24">
        <f t="shared" si="11"/>
        <v>0</v>
      </c>
      <c r="AF6" s="27">
        <f t="shared" ref="AF6:AF10" si="13">S6+V6+W6</f>
        <v>0</v>
      </c>
      <c r="AG6" s="28">
        <f>AF6+AG5</f>
        <v>0</v>
      </c>
      <c r="AH6" s="27">
        <f t="shared" ref="AH6:AH10" si="14">T6+Z6</f>
        <v>0</v>
      </c>
      <c r="AI6" s="28">
        <f t="shared" ref="AI6:AI69" si="15">AH6+AI5</f>
        <v>9.0512820512820511</v>
      </c>
      <c r="AJ6" s="27">
        <f t="shared" ref="AJ6:AJ10" si="16">U6+AB6+AC6</f>
        <v>0</v>
      </c>
      <c r="AK6" s="28">
        <f t="shared" ref="AK6:AK69" si="17">AJ6+AK5</f>
        <v>0</v>
      </c>
      <c r="AL6" s="50"/>
    </row>
    <row r="7" spans="1:38" x14ac:dyDescent="0.25">
      <c r="A7" s="3">
        <v>43997</v>
      </c>
      <c r="B7" s="54">
        <v>5</v>
      </c>
      <c r="C7" s="54">
        <v>7</v>
      </c>
      <c r="D7" s="2">
        <v>130</v>
      </c>
      <c r="E7" s="2">
        <v>960</v>
      </c>
      <c r="F7" s="56">
        <v>0</v>
      </c>
      <c r="G7" s="55">
        <v>17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5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0"/>
        <v>0</v>
      </c>
      <c r="T7" s="16">
        <f t="shared" si="1"/>
        <v>23.8</v>
      </c>
      <c r="U7" s="22">
        <f t="shared" si="2"/>
        <v>0</v>
      </c>
      <c r="V7" s="10">
        <f t="shared" si="3"/>
        <v>0</v>
      </c>
      <c r="W7" s="10">
        <f t="shared" si="4"/>
        <v>0</v>
      </c>
      <c r="X7" s="12">
        <f t="shared" si="5"/>
        <v>0</v>
      </c>
      <c r="Y7" s="12">
        <f t="shared" si="6"/>
        <v>0</v>
      </c>
      <c r="Z7" s="16">
        <f t="shared" si="12"/>
        <v>0</v>
      </c>
      <c r="AA7" s="18">
        <f t="shared" si="7"/>
        <v>0</v>
      </c>
      <c r="AB7" s="22">
        <f t="shared" si="8"/>
        <v>0</v>
      </c>
      <c r="AC7" s="22">
        <f t="shared" si="9"/>
        <v>0</v>
      </c>
      <c r="AD7" s="24">
        <f t="shared" si="10"/>
        <v>0</v>
      </c>
      <c r="AE7" s="24">
        <f t="shared" si="11"/>
        <v>0</v>
      </c>
      <c r="AF7" s="27">
        <f t="shared" si="13"/>
        <v>0</v>
      </c>
      <c r="AG7" s="28">
        <f>AF7+AG6</f>
        <v>0</v>
      </c>
      <c r="AH7" s="27">
        <f t="shared" si="14"/>
        <v>23.8</v>
      </c>
      <c r="AI7" s="28">
        <f t="shared" si="15"/>
        <v>32.851282051282055</v>
      </c>
      <c r="AJ7" s="27">
        <f t="shared" si="16"/>
        <v>0</v>
      </c>
      <c r="AK7" s="28">
        <f t="shared" si="17"/>
        <v>0</v>
      </c>
      <c r="AL7" s="50"/>
    </row>
    <row r="8" spans="1:38" x14ac:dyDescent="0.25">
      <c r="A8" s="3">
        <v>43998</v>
      </c>
      <c r="B8" s="54">
        <v>4</v>
      </c>
      <c r="C8" s="54">
        <v>7</v>
      </c>
      <c r="D8" s="2">
        <v>130</v>
      </c>
      <c r="E8" s="2">
        <v>960</v>
      </c>
      <c r="F8" s="56">
        <v>0</v>
      </c>
      <c r="G8" s="55">
        <v>1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5">
        <v>1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0"/>
        <v>0</v>
      </c>
      <c r="T8" s="16">
        <f t="shared" si="1"/>
        <v>1.75</v>
      </c>
      <c r="U8" s="22">
        <f t="shared" si="2"/>
        <v>0</v>
      </c>
      <c r="V8" s="10">
        <f t="shared" si="3"/>
        <v>0</v>
      </c>
      <c r="W8" s="10">
        <f t="shared" si="4"/>
        <v>0</v>
      </c>
      <c r="X8" s="12">
        <f t="shared" si="5"/>
        <v>0</v>
      </c>
      <c r="Y8" s="12">
        <f t="shared" si="6"/>
        <v>0</v>
      </c>
      <c r="Z8" s="16">
        <f t="shared" si="12"/>
        <v>7.384615384615385</v>
      </c>
      <c r="AA8" s="18">
        <f t="shared" si="7"/>
        <v>0</v>
      </c>
      <c r="AB8" s="22">
        <f t="shared" si="8"/>
        <v>0</v>
      </c>
      <c r="AC8" s="22">
        <f t="shared" si="9"/>
        <v>0</v>
      </c>
      <c r="AD8" s="24">
        <f t="shared" si="10"/>
        <v>0</v>
      </c>
      <c r="AE8" s="24">
        <f t="shared" si="11"/>
        <v>0</v>
      </c>
      <c r="AF8" s="27">
        <f t="shared" si="13"/>
        <v>0</v>
      </c>
      <c r="AG8" s="28">
        <f>AF8+AG7</f>
        <v>0</v>
      </c>
      <c r="AH8" s="27">
        <f t="shared" si="14"/>
        <v>9.134615384615385</v>
      </c>
      <c r="AI8" s="28">
        <f t="shared" si="15"/>
        <v>41.985897435897442</v>
      </c>
      <c r="AJ8" s="27">
        <f t="shared" si="16"/>
        <v>0</v>
      </c>
      <c r="AK8" s="28">
        <f t="shared" si="17"/>
        <v>0</v>
      </c>
      <c r="AL8" s="50"/>
    </row>
    <row r="9" spans="1:38" x14ac:dyDescent="0.25">
      <c r="A9" s="3">
        <v>43999</v>
      </c>
      <c r="B9" s="54">
        <v>4</v>
      </c>
      <c r="C9" s="54">
        <v>7</v>
      </c>
      <c r="D9" s="2">
        <v>130</v>
      </c>
      <c r="E9" s="2">
        <v>960</v>
      </c>
      <c r="F9" s="56">
        <v>0</v>
      </c>
      <c r="G9" s="55">
        <v>0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5">
        <v>1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0"/>
        <v>0</v>
      </c>
      <c r="T9" s="16">
        <f t="shared" si="1"/>
        <v>0</v>
      </c>
      <c r="U9" s="22">
        <f t="shared" si="2"/>
        <v>0</v>
      </c>
      <c r="V9" s="10">
        <f t="shared" si="3"/>
        <v>0</v>
      </c>
      <c r="W9" s="10">
        <f t="shared" si="4"/>
        <v>0</v>
      </c>
      <c r="X9" s="12">
        <f t="shared" si="5"/>
        <v>0</v>
      </c>
      <c r="Y9" s="12">
        <f t="shared" si="6"/>
        <v>0</v>
      </c>
      <c r="Z9" s="16">
        <f t="shared" si="12"/>
        <v>7.384615384615385</v>
      </c>
      <c r="AA9" s="18">
        <f t="shared" si="7"/>
        <v>0</v>
      </c>
      <c r="AB9" s="22">
        <f t="shared" si="8"/>
        <v>0</v>
      </c>
      <c r="AC9" s="22">
        <f t="shared" si="9"/>
        <v>0</v>
      </c>
      <c r="AD9" s="24">
        <f t="shared" si="10"/>
        <v>0</v>
      </c>
      <c r="AE9" s="24">
        <f t="shared" si="11"/>
        <v>0</v>
      </c>
      <c r="AF9" s="27">
        <f t="shared" si="13"/>
        <v>0</v>
      </c>
      <c r="AG9" s="28">
        <f t="shared" ref="AG9:AG72" si="18">AF9+AG8</f>
        <v>0</v>
      </c>
      <c r="AH9" s="27">
        <f t="shared" si="14"/>
        <v>7.384615384615385</v>
      </c>
      <c r="AI9" s="28">
        <f t="shared" si="15"/>
        <v>49.370512820512829</v>
      </c>
      <c r="AJ9" s="27">
        <f t="shared" si="16"/>
        <v>0</v>
      </c>
      <c r="AK9" s="28">
        <f t="shared" si="17"/>
        <v>0</v>
      </c>
      <c r="AL9" s="50"/>
    </row>
    <row r="10" spans="1:38" x14ac:dyDescent="0.25">
      <c r="A10" s="3">
        <v>44000</v>
      </c>
      <c r="B10" s="54">
        <v>1</v>
      </c>
      <c r="C10" s="54">
        <v>5</v>
      </c>
      <c r="D10" s="2">
        <v>130</v>
      </c>
      <c r="E10" s="2">
        <v>960</v>
      </c>
      <c r="F10" s="56">
        <v>0</v>
      </c>
      <c r="G10" s="55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5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0"/>
        <v>0</v>
      </c>
      <c r="T10" s="16">
        <f t="shared" si="1"/>
        <v>0</v>
      </c>
      <c r="U10" s="22">
        <f t="shared" si="2"/>
        <v>0</v>
      </c>
      <c r="V10" s="10">
        <f t="shared" si="3"/>
        <v>0</v>
      </c>
      <c r="W10" s="10">
        <f t="shared" si="4"/>
        <v>0</v>
      </c>
      <c r="X10" s="12">
        <f t="shared" si="5"/>
        <v>0</v>
      </c>
      <c r="Y10" s="12">
        <f t="shared" si="6"/>
        <v>0</v>
      </c>
      <c r="Z10" s="16">
        <f t="shared" si="12"/>
        <v>0</v>
      </c>
      <c r="AA10" s="18">
        <f t="shared" si="7"/>
        <v>0</v>
      </c>
      <c r="AB10" s="22">
        <f t="shared" si="8"/>
        <v>0</v>
      </c>
      <c r="AC10" s="22">
        <f t="shared" si="9"/>
        <v>0</v>
      </c>
      <c r="AD10" s="24">
        <f t="shared" si="10"/>
        <v>0</v>
      </c>
      <c r="AE10" s="24">
        <f t="shared" si="11"/>
        <v>0</v>
      </c>
      <c r="AF10" s="27">
        <f t="shared" si="13"/>
        <v>0</v>
      </c>
      <c r="AG10" s="28">
        <f t="shared" si="18"/>
        <v>0</v>
      </c>
      <c r="AH10" s="27">
        <f t="shared" si="14"/>
        <v>0</v>
      </c>
      <c r="AI10" s="28">
        <f t="shared" si="15"/>
        <v>49.370512820512829</v>
      </c>
      <c r="AJ10" s="27">
        <f t="shared" si="16"/>
        <v>0</v>
      </c>
      <c r="AK10" s="28">
        <f t="shared" si="17"/>
        <v>0</v>
      </c>
      <c r="AL10" s="50"/>
    </row>
    <row r="11" spans="1:38" x14ac:dyDescent="0.25">
      <c r="A11" s="3">
        <v>44001</v>
      </c>
      <c r="B11" s="54">
        <v>4</v>
      </c>
      <c r="C11" s="54">
        <v>6</v>
      </c>
      <c r="D11" s="2">
        <v>130</v>
      </c>
      <c r="E11" s="2">
        <v>960</v>
      </c>
      <c r="F11" s="56">
        <v>0</v>
      </c>
      <c r="G11" s="55">
        <v>1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5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0"/>
        <v>0</v>
      </c>
      <c r="T11" s="16">
        <f t="shared" si="1"/>
        <v>1.5</v>
      </c>
      <c r="U11" s="22">
        <f t="shared" si="2"/>
        <v>0</v>
      </c>
      <c r="V11" s="10">
        <f t="shared" si="3"/>
        <v>0</v>
      </c>
      <c r="W11" s="10">
        <f t="shared" si="4"/>
        <v>0</v>
      </c>
      <c r="X11" s="12">
        <f t="shared" si="5"/>
        <v>0</v>
      </c>
      <c r="Y11" s="12">
        <f t="shared" si="6"/>
        <v>0</v>
      </c>
      <c r="Z11" s="16">
        <f t="shared" si="12"/>
        <v>14.76923076923077</v>
      </c>
      <c r="AA11" s="18">
        <f t="shared" si="7"/>
        <v>0</v>
      </c>
      <c r="AB11" s="22">
        <f t="shared" si="8"/>
        <v>0</v>
      </c>
      <c r="AC11" s="22">
        <f t="shared" si="9"/>
        <v>0</v>
      </c>
      <c r="AD11" s="24">
        <f t="shared" si="10"/>
        <v>0</v>
      </c>
      <c r="AE11" s="24">
        <f t="shared" si="11"/>
        <v>0</v>
      </c>
      <c r="AF11" s="27">
        <f>S11+V11+W11</f>
        <v>0</v>
      </c>
      <c r="AG11" s="28">
        <f t="shared" si="18"/>
        <v>0</v>
      </c>
      <c r="AH11" s="27">
        <f t="shared" ref="AH11:AH74" si="19">T11+Z11</f>
        <v>16.26923076923077</v>
      </c>
      <c r="AI11" s="28">
        <f t="shared" si="15"/>
        <v>65.639743589743603</v>
      </c>
      <c r="AJ11" s="27">
        <f t="shared" ref="AJ11:AJ74" si="20">U11+AB11+AC11</f>
        <v>0</v>
      </c>
      <c r="AK11" s="28">
        <f t="shared" si="17"/>
        <v>0</v>
      </c>
      <c r="AL11" s="50"/>
    </row>
    <row r="12" spans="1:38" x14ac:dyDescent="0.25">
      <c r="A12" s="3">
        <v>44002</v>
      </c>
      <c r="B12" s="54">
        <v>4</v>
      </c>
      <c r="C12" s="54">
        <v>5</v>
      </c>
      <c r="D12" s="2">
        <v>130</v>
      </c>
      <c r="E12" s="2">
        <v>960</v>
      </c>
      <c r="F12" s="56">
        <v>0</v>
      </c>
      <c r="G12" s="55">
        <v>9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5">
        <v>5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0"/>
        <v>0</v>
      </c>
      <c r="T12" s="16">
        <f t="shared" si="1"/>
        <v>11.25</v>
      </c>
      <c r="U12" s="22">
        <f t="shared" si="2"/>
        <v>0</v>
      </c>
      <c r="V12" s="10">
        <f t="shared" si="3"/>
        <v>0</v>
      </c>
      <c r="W12" s="10">
        <f t="shared" si="4"/>
        <v>0</v>
      </c>
      <c r="X12" s="12">
        <f t="shared" si="5"/>
        <v>0</v>
      </c>
      <c r="Y12" s="12">
        <f t="shared" si="6"/>
        <v>0</v>
      </c>
      <c r="Z12" s="16">
        <f t="shared" si="12"/>
        <v>36.923076923076927</v>
      </c>
      <c r="AA12" s="18">
        <f t="shared" si="7"/>
        <v>0</v>
      </c>
      <c r="AB12" s="22">
        <f t="shared" si="8"/>
        <v>0</v>
      </c>
      <c r="AC12" s="22">
        <f t="shared" si="9"/>
        <v>0</v>
      </c>
      <c r="AD12" s="24">
        <f t="shared" si="10"/>
        <v>0</v>
      </c>
      <c r="AE12" s="24">
        <f t="shared" si="11"/>
        <v>0</v>
      </c>
      <c r="AF12" s="27">
        <f t="shared" ref="AF12:AF73" si="21">S12+V12+W12</f>
        <v>0</v>
      </c>
      <c r="AG12" s="28">
        <f t="shared" si="18"/>
        <v>0</v>
      </c>
      <c r="AH12" s="27">
        <f t="shared" si="19"/>
        <v>48.173076923076927</v>
      </c>
      <c r="AI12" s="28">
        <f t="shared" si="15"/>
        <v>113.81282051282054</v>
      </c>
      <c r="AJ12" s="27">
        <f t="shared" si="20"/>
        <v>0</v>
      </c>
      <c r="AK12" s="28">
        <f t="shared" si="17"/>
        <v>0</v>
      </c>
      <c r="AL12" s="50"/>
    </row>
    <row r="13" spans="1:38" x14ac:dyDescent="0.25">
      <c r="A13" s="3">
        <v>44003</v>
      </c>
      <c r="B13" s="54">
        <v>4</v>
      </c>
      <c r="C13" s="54">
        <v>5</v>
      </c>
      <c r="D13" s="2">
        <v>130</v>
      </c>
      <c r="E13" s="2">
        <v>960</v>
      </c>
      <c r="F13" s="56">
        <v>0</v>
      </c>
      <c r="G13" s="55">
        <v>25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5">
        <v>3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0"/>
        <v>0</v>
      </c>
      <c r="T13" s="16">
        <f t="shared" si="1"/>
        <v>31.25</v>
      </c>
      <c r="U13" s="22">
        <f t="shared" si="2"/>
        <v>0</v>
      </c>
      <c r="V13" s="10">
        <f t="shared" si="3"/>
        <v>0</v>
      </c>
      <c r="W13" s="10">
        <f t="shared" si="4"/>
        <v>0</v>
      </c>
      <c r="X13" s="12">
        <f t="shared" si="5"/>
        <v>0</v>
      </c>
      <c r="Y13" s="12">
        <f t="shared" si="6"/>
        <v>0</v>
      </c>
      <c r="Z13" s="16">
        <f>IFERROR(($M13/$D13)*$E13,)</f>
        <v>22.153846153846153</v>
      </c>
      <c r="AA13" s="18">
        <f t="shared" si="7"/>
        <v>0</v>
      </c>
      <c r="AB13" s="22">
        <f t="shared" si="8"/>
        <v>0</v>
      </c>
      <c r="AC13" s="22">
        <f t="shared" si="9"/>
        <v>0</v>
      </c>
      <c r="AD13" s="24">
        <f t="shared" si="10"/>
        <v>0</v>
      </c>
      <c r="AE13" s="24">
        <f t="shared" si="11"/>
        <v>0</v>
      </c>
      <c r="AF13" s="27">
        <f t="shared" si="21"/>
        <v>0</v>
      </c>
      <c r="AG13" s="28">
        <f t="shared" si="18"/>
        <v>0</v>
      </c>
      <c r="AH13" s="27">
        <f t="shared" si="19"/>
        <v>53.403846153846153</v>
      </c>
      <c r="AI13" s="28">
        <f t="shared" si="15"/>
        <v>167.2166666666667</v>
      </c>
      <c r="AJ13" s="27">
        <f t="shared" si="20"/>
        <v>0</v>
      </c>
      <c r="AK13" s="28">
        <f t="shared" si="17"/>
        <v>0</v>
      </c>
      <c r="AL13" s="50"/>
    </row>
    <row r="14" spans="1:38" x14ac:dyDescent="0.25">
      <c r="A14" s="3">
        <v>44004</v>
      </c>
      <c r="B14" s="54">
        <v>4</v>
      </c>
      <c r="C14" s="54">
        <v>7</v>
      </c>
      <c r="D14" s="2">
        <v>130</v>
      </c>
      <c r="E14" s="2">
        <v>960</v>
      </c>
      <c r="F14" s="56">
        <v>0</v>
      </c>
      <c r="G14" s="55">
        <v>0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5">
        <v>8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0"/>
        <v>0</v>
      </c>
      <c r="T14" s="16">
        <f>IFERROR(($G14/$B14)*$C14,)</f>
        <v>0</v>
      </c>
      <c r="U14" s="22">
        <f t="shared" si="2"/>
        <v>0</v>
      </c>
      <c r="V14" s="10">
        <f t="shared" si="3"/>
        <v>0</v>
      </c>
      <c r="W14" s="10">
        <f t="shared" si="4"/>
        <v>0</v>
      </c>
      <c r="X14" s="12">
        <f t="shared" si="5"/>
        <v>0</v>
      </c>
      <c r="Y14" s="12">
        <f t="shared" si="6"/>
        <v>0</v>
      </c>
      <c r="Z14" s="16">
        <f t="shared" si="12"/>
        <v>59.07692307692308</v>
      </c>
      <c r="AA14" s="18">
        <f t="shared" si="7"/>
        <v>0</v>
      </c>
      <c r="AB14" s="22">
        <f t="shared" si="8"/>
        <v>0</v>
      </c>
      <c r="AC14" s="22">
        <f t="shared" si="9"/>
        <v>0</v>
      </c>
      <c r="AD14" s="24">
        <f t="shared" si="10"/>
        <v>0</v>
      </c>
      <c r="AE14" s="24">
        <f t="shared" si="11"/>
        <v>0</v>
      </c>
      <c r="AF14" s="27">
        <f t="shared" si="21"/>
        <v>0</v>
      </c>
      <c r="AG14" s="28">
        <f t="shared" si="18"/>
        <v>0</v>
      </c>
      <c r="AH14" s="27">
        <f t="shared" si="19"/>
        <v>59.07692307692308</v>
      </c>
      <c r="AI14" s="28">
        <f t="shared" si="15"/>
        <v>226.29358974358979</v>
      </c>
      <c r="AJ14" s="27">
        <f t="shared" si="20"/>
        <v>0</v>
      </c>
      <c r="AK14" s="28">
        <f t="shared" si="17"/>
        <v>0</v>
      </c>
      <c r="AL14" s="50"/>
    </row>
    <row r="15" spans="1:38" x14ac:dyDescent="0.25">
      <c r="A15" s="3">
        <v>44005</v>
      </c>
      <c r="B15" s="54">
        <v>5</v>
      </c>
      <c r="C15" s="54">
        <v>8</v>
      </c>
      <c r="D15" s="2">
        <v>130</v>
      </c>
      <c r="E15" s="2">
        <v>960</v>
      </c>
      <c r="F15" s="56">
        <v>0</v>
      </c>
      <c r="G15" s="55">
        <v>0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5">
        <v>7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0"/>
        <v>0</v>
      </c>
      <c r="T15" s="16">
        <f t="shared" si="1"/>
        <v>0</v>
      </c>
      <c r="U15" s="22">
        <f t="shared" si="2"/>
        <v>0</v>
      </c>
      <c r="V15" s="10">
        <f t="shared" si="3"/>
        <v>0</v>
      </c>
      <c r="W15" s="10">
        <f t="shared" si="4"/>
        <v>0</v>
      </c>
      <c r="X15" s="12">
        <f t="shared" si="5"/>
        <v>0</v>
      </c>
      <c r="Y15" s="12">
        <f t="shared" si="6"/>
        <v>0</v>
      </c>
      <c r="Z15" s="16">
        <f t="shared" si="12"/>
        <v>51.692307692307693</v>
      </c>
      <c r="AA15" s="18">
        <f t="shared" si="7"/>
        <v>0</v>
      </c>
      <c r="AB15" s="22">
        <f t="shared" si="8"/>
        <v>0</v>
      </c>
      <c r="AC15" s="22">
        <f t="shared" si="9"/>
        <v>0</v>
      </c>
      <c r="AD15" s="24">
        <f t="shared" si="10"/>
        <v>0</v>
      </c>
      <c r="AE15" s="24">
        <f t="shared" si="11"/>
        <v>0</v>
      </c>
      <c r="AF15" s="27">
        <f t="shared" si="21"/>
        <v>0</v>
      </c>
      <c r="AG15" s="28">
        <f t="shared" si="18"/>
        <v>0</v>
      </c>
      <c r="AH15" s="27">
        <f t="shared" si="19"/>
        <v>51.692307692307693</v>
      </c>
      <c r="AI15" s="28">
        <f t="shared" si="15"/>
        <v>277.98589743589747</v>
      </c>
      <c r="AJ15" s="27">
        <f t="shared" si="20"/>
        <v>0</v>
      </c>
      <c r="AK15" s="28">
        <f t="shared" si="17"/>
        <v>0</v>
      </c>
      <c r="AL15" s="50"/>
    </row>
    <row r="16" spans="1:38" x14ac:dyDescent="0.25">
      <c r="A16" s="3">
        <v>44006</v>
      </c>
      <c r="B16" s="54">
        <v>5</v>
      </c>
      <c r="C16" s="54">
        <v>9</v>
      </c>
      <c r="D16" s="2">
        <v>130</v>
      </c>
      <c r="E16" s="2">
        <v>960</v>
      </c>
      <c r="F16" s="56">
        <v>0</v>
      </c>
      <c r="G16" s="55">
        <v>29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5">
        <v>11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0"/>
        <v>0</v>
      </c>
      <c r="T16" s="16">
        <f t="shared" si="1"/>
        <v>52.199999999999996</v>
      </c>
      <c r="U16" s="22">
        <f t="shared" si="2"/>
        <v>0</v>
      </c>
      <c r="V16" s="10">
        <f t="shared" si="3"/>
        <v>0</v>
      </c>
      <c r="W16" s="10">
        <f t="shared" si="4"/>
        <v>0</v>
      </c>
      <c r="X16" s="12">
        <f t="shared" si="5"/>
        <v>0</v>
      </c>
      <c r="Y16" s="12">
        <f t="shared" si="6"/>
        <v>0</v>
      </c>
      <c r="Z16" s="16">
        <f t="shared" si="12"/>
        <v>81.230769230769241</v>
      </c>
      <c r="AA16" s="18">
        <f t="shared" si="7"/>
        <v>0</v>
      </c>
      <c r="AB16" s="22">
        <f t="shared" si="8"/>
        <v>0</v>
      </c>
      <c r="AC16" s="22">
        <f t="shared" si="9"/>
        <v>0</v>
      </c>
      <c r="AD16" s="24">
        <f t="shared" si="10"/>
        <v>0</v>
      </c>
      <c r="AE16" s="24">
        <f t="shared" si="11"/>
        <v>0</v>
      </c>
      <c r="AF16" s="27">
        <f t="shared" si="21"/>
        <v>0</v>
      </c>
      <c r="AG16" s="28">
        <f t="shared" si="18"/>
        <v>0</v>
      </c>
      <c r="AH16" s="27">
        <f t="shared" si="19"/>
        <v>133.43076923076924</v>
      </c>
      <c r="AI16" s="28">
        <f t="shared" si="15"/>
        <v>411.41666666666674</v>
      </c>
      <c r="AJ16" s="27">
        <f t="shared" si="20"/>
        <v>0</v>
      </c>
      <c r="AK16" s="28">
        <f t="shared" si="17"/>
        <v>0</v>
      </c>
      <c r="AL16" s="50"/>
    </row>
    <row r="17" spans="1:38" x14ac:dyDescent="0.25">
      <c r="A17" s="3">
        <v>44007</v>
      </c>
      <c r="B17" s="54">
        <v>7</v>
      </c>
      <c r="C17" s="54">
        <v>8</v>
      </c>
      <c r="D17" s="2">
        <v>130</v>
      </c>
      <c r="E17" s="2">
        <v>960</v>
      </c>
      <c r="F17" s="56">
        <v>0</v>
      </c>
      <c r="G17" s="55">
        <v>207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5">
        <v>13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0"/>
        <v>0</v>
      </c>
      <c r="T17" s="16">
        <f t="shared" si="1"/>
        <v>236.57142857142858</v>
      </c>
      <c r="U17" s="22">
        <f t="shared" si="2"/>
        <v>0</v>
      </c>
      <c r="V17" s="10">
        <f t="shared" si="3"/>
        <v>0</v>
      </c>
      <c r="W17" s="10">
        <f t="shared" si="4"/>
        <v>0</v>
      </c>
      <c r="X17" s="12">
        <f t="shared" si="5"/>
        <v>0</v>
      </c>
      <c r="Y17" s="12">
        <f t="shared" si="6"/>
        <v>0</v>
      </c>
      <c r="Z17" s="16">
        <f t="shared" si="12"/>
        <v>96</v>
      </c>
      <c r="AA17" s="18">
        <f t="shared" si="7"/>
        <v>0</v>
      </c>
      <c r="AB17" s="22">
        <f t="shared" si="8"/>
        <v>0</v>
      </c>
      <c r="AC17" s="22">
        <f t="shared" si="9"/>
        <v>0</v>
      </c>
      <c r="AD17" s="24">
        <f t="shared" si="10"/>
        <v>0</v>
      </c>
      <c r="AE17" s="24">
        <f t="shared" si="11"/>
        <v>0</v>
      </c>
      <c r="AF17" s="27">
        <f t="shared" si="21"/>
        <v>0</v>
      </c>
      <c r="AG17" s="28">
        <f t="shared" si="18"/>
        <v>0</v>
      </c>
      <c r="AH17" s="27">
        <f t="shared" si="19"/>
        <v>332.57142857142856</v>
      </c>
      <c r="AI17" s="28">
        <f t="shared" si="15"/>
        <v>743.9880952380953</v>
      </c>
      <c r="AJ17" s="27">
        <f t="shared" si="20"/>
        <v>0</v>
      </c>
      <c r="AK17" s="28">
        <f t="shared" si="17"/>
        <v>0</v>
      </c>
      <c r="AL17" s="50"/>
    </row>
    <row r="18" spans="1:38" x14ac:dyDescent="0.25">
      <c r="A18" s="3">
        <v>44008</v>
      </c>
      <c r="B18" s="54">
        <v>4</v>
      </c>
      <c r="C18" s="54">
        <v>5</v>
      </c>
      <c r="D18" s="2">
        <v>130</v>
      </c>
      <c r="E18" s="2">
        <v>960</v>
      </c>
      <c r="F18" s="56">
        <v>0</v>
      </c>
      <c r="G18" s="55">
        <v>26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5">
        <v>10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0"/>
        <v>0</v>
      </c>
      <c r="T18" s="16">
        <f t="shared" si="1"/>
        <v>32.5</v>
      </c>
      <c r="U18" s="22">
        <f t="shared" si="2"/>
        <v>0</v>
      </c>
      <c r="V18" s="10">
        <f t="shared" si="3"/>
        <v>0</v>
      </c>
      <c r="W18" s="10">
        <f t="shared" si="4"/>
        <v>0</v>
      </c>
      <c r="X18" s="12">
        <f t="shared" si="5"/>
        <v>0</v>
      </c>
      <c r="Y18" s="12">
        <f t="shared" si="6"/>
        <v>0</v>
      </c>
      <c r="Z18" s="16">
        <f t="shared" si="12"/>
        <v>73.846153846153854</v>
      </c>
      <c r="AA18" s="18">
        <f t="shared" si="7"/>
        <v>0</v>
      </c>
      <c r="AB18" s="22">
        <f t="shared" si="8"/>
        <v>0</v>
      </c>
      <c r="AC18" s="22">
        <f t="shared" si="9"/>
        <v>0</v>
      </c>
      <c r="AD18" s="24">
        <f t="shared" si="10"/>
        <v>0</v>
      </c>
      <c r="AE18" s="24">
        <f t="shared" si="11"/>
        <v>0</v>
      </c>
      <c r="AF18" s="27">
        <f t="shared" si="21"/>
        <v>0</v>
      </c>
      <c r="AG18" s="28">
        <f t="shared" si="18"/>
        <v>0</v>
      </c>
      <c r="AH18" s="27">
        <f t="shared" si="19"/>
        <v>106.34615384615385</v>
      </c>
      <c r="AI18" s="28">
        <f t="shared" si="15"/>
        <v>850.33424908424911</v>
      </c>
      <c r="AJ18" s="27">
        <f t="shared" si="20"/>
        <v>0</v>
      </c>
      <c r="AK18" s="28">
        <f t="shared" si="17"/>
        <v>0</v>
      </c>
      <c r="AL18" s="50"/>
    </row>
    <row r="19" spans="1:38" x14ac:dyDescent="0.25">
      <c r="A19" s="3">
        <v>44009</v>
      </c>
      <c r="B19" s="54">
        <v>3</v>
      </c>
      <c r="C19" s="54">
        <v>5</v>
      </c>
      <c r="D19" s="2">
        <v>130</v>
      </c>
      <c r="E19" s="2">
        <v>960</v>
      </c>
      <c r="F19" s="56">
        <v>0</v>
      </c>
      <c r="G19" s="55">
        <v>23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5">
        <v>151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0"/>
        <v>0</v>
      </c>
      <c r="T19" s="16">
        <f t="shared" si="1"/>
        <v>38.333333333333336</v>
      </c>
      <c r="U19" s="22">
        <f t="shared" si="2"/>
        <v>0</v>
      </c>
      <c r="V19" s="10">
        <f t="shared" si="3"/>
        <v>0</v>
      </c>
      <c r="W19" s="10">
        <f t="shared" si="4"/>
        <v>0</v>
      </c>
      <c r="X19" s="12">
        <f t="shared" si="5"/>
        <v>0</v>
      </c>
      <c r="Y19" s="12">
        <f t="shared" si="6"/>
        <v>0</v>
      </c>
      <c r="Z19" s="16">
        <f t="shared" si="12"/>
        <v>1115.0769230769231</v>
      </c>
      <c r="AA19" s="18">
        <f t="shared" si="7"/>
        <v>0</v>
      </c>
      <c r="AB19" s="22">
        <f t="shared" si="8"/>
        <v>0</v>
      </c>
      <c r="AC19" s="22">
        <f t="shared" si="9"/>
        <v>0</v>
      </c>
      <c r="AD19" s="24">
        <f t="shared" si="10"/>
        <v>0</v>
      </c>
      <c r="AE19" s="24">
        <f t="shared" si="11"/>
        <v>0</v>
      </c>
      <c r="AF19" s="27">
        <f t="shared" si="21"/>
        <v>0</v>
      </c>
      <c r="AG19" s="28">
        <f t="shared" si="18"/>
        <v>0</v>
      </c>
      <c r="AH19" s="27">
        <f t="shared" si="19"/>
        <v>1153.4102564102564</v>
      </c>
      <c r="AI19" s="28">
        <f t="shared" si="15"/>
        <v>2003.7445054945056</v>
      </c>
      <c r="AJ19" s="27">
        <f t="shared" si="20"/>
        <v>0</v>
      </c>
      <c r="AK19" s="28">
        <f t="shared" si="17"/>
        <v>0</v>
      </c>
      <c r="AL19" s="50"/>
    </row>
    <row r="20" spans="1:38" x14ac:dyDescent="0.25">
      <c r="A20" s="3">
        <v>44010</v>
      </c>
      <c r="B20" s="54">
        <v>3</v>
      </c>
      <c r="C20" s="54">
        <v>4</v>
      </c>
      <c r="D20" s="2">
        <v>130</v>
      </c>
      <c r="E20" s="2">
        <v>960</v>
      </c>
      <c r="F20" s="56">
        <v>0</v>
      </c>
      <c r="G20" s="55">
        <v>7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5">
        <v>64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0"/>
        <v>0</v>
      </c>
      <c r="T20" s="16">
        <f t="shared" si="1"/>
        <v>9.3333333333333339</v>
      </c>
      <c r="U20" s="22">
        <f t="shared" si="2"/>
        <v>0</v>
      </c>
      <c r="V20" s="10">
        <f t="shared" si="3"/>
        <v>0</v>
      </c>
      <c r="W20" s="10">
        <f t="shared" si="4"/>
        <v>0</v>
      </c>
      <c r="X20" s="12">
        <f t="shared" si="5"/>
        <v>0</v>
      </c>
      <c r="Y20" s="12">
        <f t="shared" si="6"/>
        <v>0</v>
      </c>
      <c r="Z20" s="16">
        <f t="shared" si="12"/>
        <v>472.61538461538464</v>
      </c>
      <c r="AA20" s="18">
        <f t="shared" si="7"/>
        <v>0</v>
      </c>
      <c r="AB20" s="22">
        <f t="shared" si="8"/>
        <v>0</v>
      </c>
      <c r="AC20" s="22">
        <f t="shared" si="9"/>
        <v>0</v>
      </c>
      <c r="AD20" s="24">
        <f t="shared" si="10"/>
        <v>0</v>
      </c>
      <c r="AE20" s="24">
        <f t="shared" si="11"/>
        <v>0</v>
      </c>
      <c r="AF20" s="27">
        <f t="shared" si="21"/>
        <v>0</v>
      </c>
      <c r="AG20" s="28">
        <f t="shared" si="18"/>
        <v>0</v>
      </c>
      <c r="AH20" s="27">
        <f t="shared" si="19"/>
        <v>481.94871794871796</v>
      </c>
      <c r="AI20" s="28">
        <f t="shared" si="15"/>
        <v>2485.6932234432234</v>
      </c>
      <c r="AJ20" s="27">
        <f t="shared" si="20"/>
        <v>0</v>
      </c>
      <c r="AK20" s="28">
        <f t="shared" si="17"/>
        <v>0</v>
      </c>
      <c r="AL20" s="50"/>
    </row>
    <row r="21" spans="1:38" x14ac:dyDescent="0.25">
      <c r="A21" s="3">
        <v>44011</v>
      </c>
      <c r="B21" s="54">
        <v>2</v>
      </c>
      <c r="C21" s="54">
        <v>3</v>
      </c>
      <c r="D21" s="2">
        <v>130</v>
      </c>
      <c r="E21" s="2">
        <v>960</v>
      </c>
      <c r="F21" s="56">
        <v>0</v>
      </c>
      <c r="G21" s="55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5">
        <v>44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0"/>
        <v>0</v>
      </c>
      <c r="T21" s="16">
        <f t="shared" si="1"/>
        <v>0</v>
      </c>
      <c r="U21" s="22">
        <f t="shared" si="2"/>
        <v>0</v>
      </c>
      <c r="V21" s="10">
        <f t="shared" si="3"/>
        <v>0</v>
      </c>
      <c r="W21" s="10">
        <f t="shared" si="4"/>
        <v>0</v>
      </c>
      <c r="X21" s="12">
        <f t="shared" si="5"/>
        <v>0</v>
      </c>
      <c r="Y21" s="12">
        <f t="shared" si="6"/>
        <v>0</v>
      </c>
      <c r="Z21" s="16">
        <f t="shared" si="12"/>
        <v>324.92307692307696</v>
      </c>
      <c r="AA21" s="18">
        <f t="shared" si="7"/>
        <v>0</v>
      </c>
      <c r="AB21" s="22">
        <f t="shared" si="8"/>
        <v>0</v>
      </c>
      <c r="AC21" s="22">
        <f t="shared" si="9"/>
        <v>0</v>
      </c>
      <c r="AD21" s="24">
        <f t="shared" si="10"/>
        <v>0</v>
      </c>
      <c r="AE21" s="24">
        <f t="shared" si="11"/>
        <v>0</v>
      </c>
      <c r="AF21" s="27">
        <f t="shared" si="21"/>
        <v>0</v>
      </c>
      <c r="AG21" s="28">
        <f t="shared" si="18"/>
        <v>0</v>
      </c>
      <c r="AH21" s="27">
        <f t="shared" si="19"/>
        <v>324.92307692307696</v>
      </c>
      <c r="AI21" s="28">
        <f t="shared" si="15"/>
        <v>2810.6163003663005</v>
      </c>
      <c r="AJ21" s="27">
        <f t="shared" si="20"/>
        <v>0</v>
      </c>
      <c r="AK21" s="28">
        <f t="shared" si="17"/>
        <v>0</v>
      </c>
      <c r="AL21" s="50"/>
    </row>
    <row r="22" spans="1:38" x14ac:dyDescent="0.25">
      <c r="A22" s="3">
        <v>44012</v>
      </c>
      <c r="B22" s="54">
        <v>2</v>
      </c>
      <c r="C22" s="54">
        <v>6</v>
      </c>
      <c r="D22" s="2">
        <v>130</v>
      </c>
      <c r="E22" s="2">
        <v>960</v>
      </c>
      <c r="F22" s="56">
        <v>0</v>
      </c>
      <c r="G22" s="55">
        <v>59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5">
        <v>74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0"/>
        <v>0</v>
      </c>
      <c r="T22" s="16">
        <f t="shared" si="1"/>
        <v>177</v>
      </c>
      <c r="U22" s="22">
        <f t="shared" si="2"/>
        <v>0</v>
      </c>
      <c r="V22" s="10">
        <f t="shared" si="3"/>
        <v>0</v>
      </c>
      <c r="W22" s="10">
        <f t="shared" si="4"/>
        <v>0</v>
      </c>
      <c r="X22" s="12">
        <f t="shared" si="5"/>
        <v>0</v>
      </c>
      <c r="Y22" s="12">
        <f t="shared" si="6"/>
        <v>0</v>
      </c>
      <c r="Z22" s="16">
        <f t="shared" si="12"/>
        <v>546.46153846153845</v>
      </c>
      <c r="AA22" s="18">
        <f t="shared" si="7"/>
        <v>0</v>
      </c>
      <c r="AB22" s="22">
        <f t="shared" si="8"/>
        <v>0</v>
      </c>
      <c r="AC22" s="22">
        <f t="shared" si="9"/>
        <v>0</v>
      </c>
      <c r="AD22" s="24">
        <f t="shared" si="10"/>
        <v>0</v>
      </c>
      <c r="AE22" s="24">
        <f t="shared" si="11"/>
        <v>0</v>
      </c>
      <c r="AF22" s="27">
        <f t="shared" si="21"/>
        <v>0</v>
      </c>
      <c r="AG22" s="28">
        <f t="shared" si="18"/>
        <v>0</v>
      </c>
      <c r="AH22" s="27">
        <f t="shared" si="19"/>
        <v>723.46153846153845</v>
      </c>
      <c r="AI22" s="28">
        <f t="shared" si="15"/>
        <v>3534.0778388278391</v>
      </c>
      <c r="AJ22" s="27">
        <f t="shared" si="20"/>
        <v>0</v>
      </c>
      <c r="AK22" s="28">
        <f t="shared" si="17"/>
        <v>0</v>
      </c>
    </row>
    <row r="23" spans="1:38" x14ac:dyDescent="0.25">
      <c r="A23" s="3">
        <v>44013</v>
      </c>
      <c r="B23" s="54">
        <v>7</v>
      </c>
      <c r="C23" s="54">
        <v>9</v>
      </c>
      <c r="D23" s="2">
        <v>130</v>
      </c>
      <c r="E23" s="2">
        <v>960</v>
      </c>
      <c r="F23" s="56">
        <v>0</v>
      </c>
      <c r="G23" s="55">
        <v>316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5">
        <v>7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0"/>
        <v>0</v>
      </c>
      <c r="T23" s="16">
        <f t="shared" si="1"/>
        <v>406.28571428571433</v>
      </c>
      <c r="U23" s="22">
        <f t="shared" si="2"/>
        <v>0</v>
      </c>
      <c r="V23" s="10">
        <f t="shared" si="3"/>
        <v>0</v>
      </c>
      <c r="W23" s="10">
        <f t="shared" si="4"/>
        <v>0</v>
      </c>
      <c r="X23" s="12">
        <f t="shared" si="5"/>
        <v>0</v>
      </c>
      <c r="Y23" s="12">
        <f t="shared" si="6"/>
        <v>0</v>
      </c>
      <c r="Z23" s="16">
        <f t="shared" si="12"/>
        <v>51.692307692307693</v>
      </c>
      <c r="AA23" s="18">
        <f t="shared" si="7"/>
        <v>0</v>
      </c>
      <c r="AB23" s="22">
        <f t="shared" si="8"/>
        <v>0</v>
      </c>
      <c r="AC23" s="22">
        <f t="shared" si="9"/>
        <v>0</v>
      </c>
      <c r="AD23" s="24">
        <f t="shared" si="10"/>
        <v>0</v>
      </c>
      <c r="AE23" s="24">
        <f t="shared" si="11"/>
        <v>0</v>
      </c>
      <c r="AF23" s="27">
        <f t="shared" si="21"/>
        <v>0</v>
      </c>
      <c r="AG23" s="28">
        <f t="shared" si="18"/>
        <v>0</v>
      </c>
      <c r="AH23" s="27">
        <f t="shared" si="19"/>
        <v>457.97802197802201</v>
      </c>
      <c r="AI23" s="28">
        <f t="shared" si="15"/>
        <v>3992.0558608058609</v>
      </c>
      <c r="AJ23" s="27">
        <f t="shared" si="20"/>
        <v>0</v>
      </c>
      <c r="AK23" s="28">
        <f t="shared" si="17"/>
        <v>0</v>
      </c>
    </row>
    <row r="24" spans="1:38" x14ac:dyDescent="0.25">
      <c r="A24" s="3">
        <v>44014</v>
      </c>
      <c r="B24" s="54">
        <v>2</v>
      </c>
      <c r="C24" s="54">
        <v>6</v>
      </c>
      <c r="D24" s="2">
        <v>130</v>
      </c>
      <c r="E24" s="2">
        <v>960</v>
      </c>
      <c r="F24" s="56">
        <v>0</v>
      </c>
      <c r="G24" s="55">
        <v>99</v>
      </c>
      <c r="H24" s="57">
        <v>0</v>
      </c>
      <c r="I24" s="56">
        <v>0</v>
      </c>
      <c r="J24" s="56">
        <v>1</v>
      </c>
      <c r="K24" s="58">
        <v>0</v>
      </c>
      <c r="L24" s="58">
        <v>0</v>
      </c>
      <c r="M24" s="55">
        <v>110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0"/>
        <v>0</v>
      </c>
      <c r="T24" s="16">
        <f t="shared" si="1"/>
        <v>297</v>
      </c>
      <c r="U24" s="22">
        <f t="shared" si="2"/>
        <v>0</v>
      </c>
      <c r="V24" s="10">
        <f t="shared" si="3"/>
        <v>0</v>
      </c>
      <c r="W24" s="10">
        <f t="shared" si="4"/>
        <v>7.384615384615385</v>
      </c>
      <c r="X24" s="12">
        <f t="shared" si="5"/>
        <v>0</v>
      </c>
      <c r="Y24" s="12">
        <f t="shared" si="6"/>
        <v>0</v>
      </c>
      <c r="Z24" s="16">
        <f t="shared" si="12"/>
        <v>812.30769230769226</v>
      </c>
      <c r="AA24" s="18">
        <f t="shared" si="7"/>
        <v>0</v>
      </c>
      <c r="AB24" s="22">
        <f t="shared" si="8"/>
        <v>0</v>
      </c>
      <c r="AC24" s="22">
        <f t="shared" si="9"/>
        <v>0</v>
      </c>
      <c r="AD24" s="24">
        <f t="shared" si="10"/>
        <v>0</v>
      </c>
      <c r="AE24" s="24">
        <f t="shared" si="11"/>
        <v>0</v>
      </c>
      <c r="AF24" s="27">
        <f t="shared" si="21"/>
        <v>7.384615384615385</v>
      </c>
      <c r="AG24" s="28">
        <f t="shared" si="18"/>
        <v>7.384615384615385</v>
      </c>
      <c r="AH24" s="27">
        <f t="shared" si="19"/>
        <v>1109.3076923076924</v>
      </c>
      <c r="AI24" s="28">
        <f t="shared" si="15"/>
        <v>5101.3635531135533</v>
      </c>
      <c r="AJ24" s="27">
        <f t="shared" si="20"/>
        <v>0</v>
      </c>
      <c r="AK24" s="28">
        <f t="shared" si="17"/>
        <v>0</v>
      </c>
    </row>
    <row r="25" spans="1:38" x14ac:dyDescent="0.25">
      <c r="A25" s="3">
        <v>44015</v>
      </c>
      <c r="B25" s="54">
        <v>1</v>
      </c>
      <c r="C25" s="54">
        <v>2</v>
      </c>
      <c r="D25" s="2">
        <v>130</v>
      </c>
      <c r="E25" s="2">
        <v>960</v>
      </c>
      <c r="F25" s="56">
        <v>0</v>
      </c>
      <c r="G25" s="55">
        <v>55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5">
        <v>103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0"/>
        <v>0</v>
      </c>
      <c r="T25" s="16">
        <f t="shared" si="1"/>
        <v>110</v>
      </c>
      <c r="U25" s="22">
        <f t="shared" si="2"/>
        <v>0</v>
      </c>
      <c r="V25" s="10">
        <f t="shared" si="3"/>
        <v>0</v>
      </c>
      <c r="W25" s="10">
        <f t="shared" si="4"/>
        <v>0</v>
      </c>
      <c r="X25" s="12">
        <f t="shared" si="5"/>
        <v>0</v>
      </c>
      <c r="Y25" s="12">
        <f t="shared" si="6"/>
        <v>0</v>
      </c>
      <c r="Z25" s="16">
        <f t="shared" si="12"/>
        <v>760.61538461538453</v>
      </c>
      <c r="AA25" s="18">
        <f t="shared" si="7"/>
        <v>0</v>
      </c>
      <c r="AB25" s="22">
        <f t="shared" si="8"/>
        <v>0</v>
      </c>
      <c r="AC25" s="22">
        <f t="shared" si="9"/>
        <v>0</v>
      </c>
      <c r="AD25" s="24">
        <f t="shared" si="10"/>
        <v>0</v>
      </c>
      <c r="AE25" s="24">
        <f t="shared" si="11"/>
        <v>0</v>
      </c>
      <c r="AF25" s="27">
        <f t="shared" si="21"/>
        <v>0</v>
      </c>
      <c r="AG25" s="28">
        <f t="shared" si="18"/>
        <v>7.384615384615385</v>
      </c>
      <c r="AH25" s="27">
        <f t="shared" si="19"/>
        <v>870.61538461538453</v>
      </c>
      <c r="AI25" s="28">
        <f t="shared" si="15"/>
        <v>5971.978937728938</v>
      </c>
      <c r="AJ25" s="27">
        <f t="shared" si="20"/>
        <v>0</v>
      </c>
      <c r="AK25" s="28">
        <f t="shared" si="17"/>
        <v>0</v>
      </c>
    </row>
    <row r="26" spans="1:38" x14ac:dyDescent="0.25">
      <c r="A26" s="3">
        <v>44016</v>
      </c>
      <c r="B26" s="54">
        <v>1</v>
      </c>
      <c r="C26" s="54">
        <v>1</v>
      </c>
      <c r="D26" s="2">
        <v>130</v>
      </c>
      <c r="E26" s="2">
        <v>960</v>
      </c>
      <c r="F26" s="56">
        <v>0</v>
      </c>
      <c r="G26" s="55">
        <v>5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5">
        <v>134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0"/>
        <v>0</v>
      </c>
      <c r="T26" s="16">
        <f t="shared" si="1"/>
        <v>5</v>
      </c>
      <c r="U26" s="22">
        <f t="shared" si="2"/>
        <v>0</v>
      </c>
      <c r="V26" s="10">
        <f t="shared" si="3"/>
        <v>0</v>
      </c>
      <c r="W26" s="10">
        <f t="shared" si="4"/>
        <v>0</v>
      </c>
      <c r="X26" s="12">
        <f t="shared" si="5"/>
        <v>0</v>
      </c>
      <c r="Y26" s="12">
        <f t="shared" si="6"/>
        <v>0</v>
      </c>
      <c r="Z26" s="16">
        <f t="shared" si="12"/>
        <v>989.53846153846143</v>
      </c>
      <c r="AA26" s="18">
        <f t="shared" si="7"/>
        <v>0</v>
      </c>
      <c r="AB26" s="22">
        <f t="shared" si="8"/>
        <v>0</v>
      </c>
      <c r="AC26" s="22">
        <f t="shared" si="9"/>
        <v>0</v>
      </c>
      <c r="AD26" s="24">
        <f t="shared" si="10"/>
        <v>0</v>
      </c>
      <c r="AE26" s="24">
        <f t="shared" si="11"/>
        <v>0</v>
      </c>
      <c r="AF26" s="27">
        <f t="shared" si="21"/>
        <v>0</v>
      </c>
      <c r="AG26" s="28">
        <f t="shared" si="18"/>
        <v>7.384615384615385</v>
      </c>
      <c r="AH26" s="27">
        <f t="shared" si="19"/>
        <v>994.53846153846143</v>
      </c>
      <c r="AI26" s="28">
        <f t="shared" si="15"/>
        <v>6966.517399267399</v>
      </c>
      <c r="AJ26" s="27">
        <f t="shared" si="20"/>
        <v>0</v>
      </c>
      <c r="AK26" s="28">
        <f t="shared" si="17"/>
        <v>0</v>
      </c>
    </row>
    <row r="27" spans="1:38" x14ac:dyDescent="0.25">
      <c r="A27" s="3">
        <v>44017</v>
      </c>
      <c r="B27" s="2">
        <v>3</v>
      </c>
      <c r="C27" s="54">
        <v>4</v>
      </c>
      <c r="D27" s="2">
        <v>130</v>
      </c>
      <c r="E27" s="2">
        <v>960</v>
      </c>
      <c r="F27" s="56">
        <v>0</v>
      </c>
      <c r="G27" s="55">
        <v>0</v>
      </c>
      <c r="H27" s="57">
        <v>0</v>
      </c>
      <c r="I27" s="56">
        <v>1</v>
      </c>
      <c r="J27" s="56">
        <v>0</v>
      </c>
      <c r="K27" s="58">
        <v>0</v>
      </c>
      <c r="L27" s="58">
        <v>0</v>
      </c>
      <c r="M27" s="55">
        <v>188</v>
      </c>
      <c r="N27" s="59">
        <v>1</v>
      </c>
      <c r="O27" s="57">
        <v>0</v>
      </c>
      <c r="P27" s="57">
        <v>0</v>
      </c>
      <c r="Q27" s="60">
        <v>0</v>
      </c>
      <c r="R27" s="60">
        <v>0</v>
      </c>
      <c r="S27" s="10">
        <f t="shared" si="0"/>
        <v>0</v>
      </c>
      <c r="T27" s="16">
        <f t="shared" si="1"/>
        <v>0</v>
      </c>
      <c r="U27" s="22">
        <f t="shared" si="2"/>
        <v>0</v>
      </c>
      <c r="V27" s="10">
        <f t="shared" si="3"/>
        <v>7.384615384615385</v>
      </c>
      <c r="W27" s="10">
        <f t="shared" si="4"/>
        <v>0</v>
      </c>
      <c r="X27" s="12">
        <f t="shared" si="5"/>
        <v>0</v>
      </c>
      <c r="Y27" s="12">
        <f t="shared" si="6"/>
        <v>0</v>
      </c>
      <c r="Z27" s="16">
        <f t="shared" si="12"/>
        <v>1388.3076923076924</v>
      </c>
      <c r="AA27" s="18">
        <f t="shared" si="7"/>
        <v>7.384615384615385</v>
      </c>
      <c r="AB27" s="22">
        <f t="shared" si="8"/>
        <v>0</v>
      </c>
      <c r="AC27" s="22">
        <f t="shared" si="9"/>
        <v>0</v>
      </c>
      <c r="AD27" s="24">
        <f t="shared" si="10"/>
        <v>0</v>
      </c>
      <c r="AE27" s="24">
        <f t="shared" si="11"/>
        <v>0</v>
      </c>
      <c r="AF27" s="27">
        <f t="shared" si="21"/>
        <v>7.384615384615385</v>
      </c>
      <c r="AG27" s="28">
        <f t="shared" si="18"/>
        <v>14.76923076923077</v>
      </c>
      <c r="AH27" s="27">
        <f t="shared" si="19"/>
        <v>1388.3076923076924</v>
      </c>
      <c r="AI27" s="28">
        <f t="shared" si="15"/>
        <v>8354.8250915750905</v>
      </c>
      <c r="AJ27" s="27">
        <f t="shared" si="20"/>
        <v>0</v>
      </c>
      <c r="AK27" s="28">
        <f t="shared" si="17"/>
        <v>0</v>
      </c>
    </row>
    <row r="28" spans="1:38" x14ac:dyDescent="0.25">
      <c r="A28" s="3">
        <v>44018</v>
      </c>
      <c r="B28" s="2">
        <v>2</v>
      </c>
      <c r="C28" s="54">
        <v>3</v>
      </c>
      <c r="D28" s="2">
        <v>130</v>
      </c>
      <c r="E28" s="2">
        <v>960</v>
      </c>
      <c r="F28" s="56">
        <v>0</v>
      </c>
      <c r="G28" s="55">
        <v>7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5">
        <v>181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0"/>
        <v>0</v>
      </c>
      <c r="T28" s="16">
        <f t="shared" si="1"/>
        <v>10.5</v>
      </c>
      <c r="U28" s="22">
        <f t="shared" si="2"/>
        <v>0</v>
      </c>
      <c r="V28" s="10">
        <f t="shared" si="3"/>
        <v>0</v>
      </c>
      <c r="W28" s="10">
        <f t="shared" si="4"/>
        <v>0</v>
      </c>
      <c r="X28" s="12">
        <f t="shared" si="5"/>
        <v>0</v>
      </c>
      <c r="Y28" s="12">
        <f t="shared" si="6"/>
        <v>0</v>
      </c>
      <c r="Z28" s="16">
        <f t="shared" si="12"/>
        <v>1336.6153846153845</v>
      </c>
      <c r="AA28" s="18">
        <f t="shared" si="7"/>
        <v>0</v>
      </c>
      <c r="AB28" s="22">
        <f t="shared" si="8"/>
        <v>0</v>
      </c>
      <c r="AC28" s="22">
        <f t="shared" si="9"/>
        <v>0</v>
      </c>
      <c r="AD28" s="24">
        <f t="shared" si="10"/>
        <v>0</v>
      </c>
      <c r="AE28" s="24">
        <f t="shared" si="11"/>
        <v>0</v>
      </c>
      <c r="AF28" s="27">
        <f t="shared" si="21"/>
        <v>0</v>
      </c>
      <c r="AG28" s="28">
        <f t="shared" si="18"/>
        <v>14.76923076923077</v>
      </c>
      <c r="AH28" s="27">
        <f t="shared" si="19"/>
        <v>1347.1153846153845</v>
      </c>
      <c r="AI28" s="28">
        <f t="shared" si="15"/>
        <v>9701.9404761904752</v>
      </c>
      <c r="AJ28" s="27">
        <f t="shared" si="20"/>
        <v>0</v>
      </c>
      <c r="AK28" s="28">
        <f t="shared" si="17"/>
        <v>0</v>
      </c>
    </row>
    <row r="29" spans="1:38" x14ac:dyDescent="0.25">
      <c r="A29" s="3">
        <v>44019</v>
      </c>
      <c r="B29" s="2">
        <v>4</v>
      </c>
      <c r="C29" s="54">
        <v>4</v>
      </c>
      <c r="D29" s="2">
        <v>130</v>
      </c>
      <c r="E29" s="2">
        <v>960</v>
      </c>
      <c r="F29" s="56">
        <v>0</v>
      </c>
      <c r="G29" s="55">
        <v>7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5">
        <v>143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0"/>
        <v>0</v>
      </c>
      <c r="T29" s="16">
        <f t="shared" si="1"/>
        <v>7</v>
      </c>
      <c r="U29" s="22">
        <f t="shared" si="2"/>
        <v>0</v>
      </c>
      <c r="V29" s="10">
        <f t="shared" si="3"/>
        <v>0</v>
      </c>
      <c r="W29" s="10">
        <f t="shared" si="4"/>
        <v>0</v>
      </c>
      <c r="X29" s="12">
        <f t="shared" si="5"/>
        <v>0</v>
      </c>
      <c r="Y29" s="12">
        <f t="shared" si="6"/>
        <v>0</v>
      </c>
      <c r="Z29" s="16">
        <f t="shared" si="12"/>
        <v>1056</v>
      </c>
      <c r="AA29" s="18">
        <f t="shared" si="7"/>
        <v>0</v>
      </c>
      <c r="AB29" s="22">
        <f t="shared" si="8"/>
        <v>0</v>
      </c>
      <c r="AC29" s="22">
        <f t="shared" si="9"/>
        <v>0</v>
      </c>
      <c r="AD29" s="24">
        <f t="shared" si="10"/>
        <v>0</v>
      </c>
      <c r="AE29" s="24">
        <f t="shared" si="11"/>
        <v>0</v>
      </c>
      <c r="AF29" s="27">
        <f t="shared" si="21"/>
        <v>0</v>
      </c>
      <c r="AG29" s="28">
        <f t="shared" si="18"/>
        <v>14.76923076923077</v>
      </c>
      <c r="AH29" s="27">
        <f t="shared" si="19"/>
        <v>1063</v>
      </c>
      <c r="AI29" s="28">
        <f t="shared" si="15"/>
        <v>10764.940476190475</v>
      </c>
      <c r="AJ29" s="27">
        <f t="shared" si="20"/>
        <v>0</v>
      </c>
      <c r="AK29" s="28">
        <f t="shared" si="17"/>
        <v>0</v>
      </c>
    </row>
    <row r="30" spans="1:38" x14ac:dyDescent="0.25">
      <c r="A30" s="3">
        <v>44020</v>
      </c>
      <c r="B30" s="54">
        <v>5</v>
      </c>
      <c r="C30" s="54">
        <v>8</v>
      </c>
      <c r="D30" s="2">
        <v>130</v>
      </c>
      <c r="E30" s="2">
        <v>960</v>
      </c>
      <c r="F30" s="56">
        <v>0</v>
      </c>
      <c r="G30" s="55">
        <v>57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5">
        <v>161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0"/>
        <v>0</v>
      </c>
      <c r="T30" s="16">
        <f t="shared" si="1"/>
        <v>91.2</v>
      </c>
      <c r="U30" s="22">
        <f t="shared" si="2"/>
        <v>0</v>
      </c>
      <c r="V30" s="10">
        <f t="shared" si="3"/>
        <v>0</v>
      </c>
      <c r="W30" s="10">
        <f t="shared" si="4"/>
        <v>7.384615384615385</v>
      </c>
      <c r="X30" s="12">
        <f t="shared" si="5"/>
        <v>0</v>
      </c>
      <c r="Y30" s="12">
        <f t="shared" si="6"/>
        <v>0</v>
      </c>
      <c r="Z30" s="16">
        <f t="shared" si="12"/>
        <v>1188.9230769230769</v>
      </c>
      <c r="AA30" s="18">
        <f t="shared" si="7"/>
        <v>0</v>
      </c>
      <c r="AB30" s="22">
        <f t="shared" si="8"/>
        <v>0</v>
      </c>
      <c r="AC30" s="22">
        <f t="shared" si="9"/>
        <v>0</v>
      </c>
      <c r="AD30" s="24">
        <f t="shared" si="10"/>
        <v>0</v>
      </c>
      <c r="AE30" s="24">
        <f t="shared" si="11"/>
        <v>0</v>
      </c>
      <c r="AF30" s="27">
        <f t="shared" si="21"/>
        <v>7.384615384615385</v>
      </c>
      <c r="AG30" s="28">
        <f t="shared" si="18"/>
        <v>22.153846153846153</v>
      </c>
      <c r="AH30" s="27">
        <f t="shared" si="19"/>
        <v>1280.123076923077</v>
      </c>
      <c r="AI30" s="28">
        <f t="shared" si="15"/>
        <v>12045.063553113552</v>
      </c>
      <c r="AJ30" s="27">
        <f t="shared" si="20"/>
        <v>0</v>
      </c>
      <c r="AK30" s="28">
        <f t="shared" si="17"/>
        <v>0</v>
      </c>
    </row>
    <row r="31" spans="1:38" x14ac:dyDescent="0.25">
      <c r="A31" s="3">
        <v>44021</v>
      </c>
      <c r="B31" s="2">
        <v>4</v>
      </c>
      <c r="C31" s="54">
        <v>5</v>
      </c>
      <c r="D31" s="2">
        <v>130</v>
      </c>
      <c r="E31" s="2">
        <v>960</v>
      </c>
      <c r="F31" s="56">
        <v>0</v>
      </c>
      <c r="G31" s="55">
        <v>489</v>
      </c>
      <c r="H31" s="57">
        <v>0</v>
      </c>
      <c r="I31" s="56">
        <v>0</v>
      </c>
      <c r="J31" s="56">
        <v>1</v>
      </c>
      <c r="K31" s="58">
        <v>0</v>
      </c>
      <c r="L31" s="58">
        <v>0</v>
      </c>
      <c r="M31" s="55">
        <v>172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0"/>
        <v>0</v>
      </c>
      <c r="T31" s="16">
        <f t="shared" si="1"/>
        <v>611.25</v>
      </c>
      <c r="U31" s="22">
        <f t="shared" si="2"/>
        <v>0</v>
      </c>
      <c r="V31" s="10">
        <f t="shared" si="3"/>
        <v>0</v>
      </c>
      <c r="W31" s="10">
        <f t="shared" si="4"/>
        <v>7.384615384615385</v>
      </c>
      <c r="X31" s="12">
        <f t="shared" si="5"/>
        <v>0</v>
      </c>
      <c r="Y31" s="12">
        <f t="shared" si="6"/>
        <v>0</v>
      </c>
      <c r="Z31" s="16">
        <f t="shared" si="12"/>
        <v>1270.1538461538462</v>
      </c>
      <c r="AA31" s="18">
        <f t="shared" si="7"/>
        <v>0</v>
      </c>
      <c r="AB31" s="22">
        <f t="shared" si="8"/>
        <v>0</v>
      </c>
      <c r="AC31" s="22">
        <f t="shared" si="9"/>
        <v>0</v>
      </c>
      <c r="AD31" s="24">
        <f t="shared" si="10"/>
        <v>0</v>
      </c>
      <c r="AE31" s="24">
        <f t="shared" si="11"/>
        <v>0</v>
      </c>
      <c r="AF31" s="27">
        <f t="shared" si="21"/>
        <v>7.384615384615385</v>
      </c>
      <c r="AG31" s="28">
        <f t="shared" si="18"/>
        <v>29.53846153846154</v>
      </c>
      <c r="AH31" s="27">
        <f t="shared" si="19"/>
        <v>1881.4038461538462</v>
      </c>
      <c r="AI31" s="28">
        <f t="shared" si="15"/>
        <v>13926.467399267398</v>
      </c>
      <c r="AJ31" s="27">
        <f t="shared" si="20"/>
        <v>0</v>
      </c>
      <c r="AK31" s="28">
        <f t="shared" si="17"/>
        <v>0</v>
      </c>
    </row>
    <row r="32" spans="1:38" x14ac:dyDescent="0.25">
      <c r="A32" s="3">
        <v>44022</v>
      </c>
      <c r="B32" s="2">
        <v>3</v>
      </c>
      <c r="C32" s="54">
        <v>5</v>
      </c>
      <c r="D32" s="2">
        <v>130</v>
      </c>
      <c r="E32" s="2">
        <v>960</v>
      </c>
      <c r="F32" s="56">
        <v>3</v>
      </c>
      <c r="G32" s="55">
        <v>175</v>
      </c>
      <c r="H32" s="57">
        <v>0</v>
      </c>
      <c r="I32" s="56">
        <v>0</v>
      </c>
      <c r="J32" s="56">
        <v>2</v>
      </c>
      <c r="K32" s="58">
        <v>0</v>
      </c>
      <c r="L32" s="58">
        <v>0</v>
      </c>
      <c r="M32" s="55">
        <v>144</v>
      </c>
      <c r="N32" s="59">
        <v>2</v>
      </c>
      <c r="O32" s="57">
        <v>0</v>
      </c>
      <c r="P32" s="57">
        <v>0</v>
      </c>
      <c r="Q32" s="60">
        <v>0</v>
      </c>
      <c r="R32" s="60">
        <v>0</v>
      </c>
      <c r="S32" s="10">
        <f t="shared" si="0"/>
        <v>5</v>
      </c>
      <c r="T32" s="16">
        <f t="shared" si="1"/>
        <v>291.66666666666669</v>
      </c>
      <c r="U32" s="22">
        <f t="shared" si="2"/>
        <v>0</v>
      </c>
      <c r="V32" s="10">
        <f t="shared" si="3"/>
        <v>0</v>
      </c>
      <c r="W32" s="10">
        <f t="shared" si="4"/>
        <v>14.76923076923077</v>
      </c>
      <c r="X32" s="12">
        <f t="shared" si="5"/>
        <v>0</v>
      </c>
      <c r="Y32" s="12">
        <f t="shared" si="6"/>
        <v>0</v>
      </c>
      <c r="Z32" s="16">
        <f t="shared" si="12"/>
        <v>1063.3846153846155</v>
      </c>
      <c r="AA32" s="18">
        <f t="shared" si="7"/>
        <v>14.76923076923077</v>
      </c>
      <c r="AB32" s="22">
        <f t="shared" si="8"/>
        <v>0</v>
      </c>
      <c r="AC32" s="22">
        <f t="shared" si="9"/>
        <v>0</v>
      </c>
      <c r="AD32" s="24">
        <f t="shared" si="10"/>
        <v>0</v>
      </c>
      <c r="AE32" s="24">
        <f t="shared" si="11"/>
        <v>0</v>
      </c>
      <c r="AF32" s="27">
        <f t="shared" si="21"/>
        <v>19.76923076923077</v>
      </c>
      <c r="AG32" s="28">
        <f t="shared" si="18"/>
        <v>49.307692307692307</v>
      </c>
      <c r="AH32" s="27">
        <f t="shared" si="19"/>
        <v>1355.0512820512822</v>
      </c>
      <c r="AI32" s="28">
        <f t="shared" si="15"/>
        <v>15281.518681318681</v>
      </c>
      <c r="AJ32" s="27">
        <f t="shared" si="20"/>
        <v>0</v>
      </c>
      <c r="AK32" s="28">
        <f t="shared" si="17"/>
        <v>0</v>
      </c>
    </row>
    <row r="33" spans="1:37" x14ac:dyDescent="0.25">
      <c r="A33" s="3">
        <v>44023</v>
      </c>
      <c r="B33" s="2">
        <v>4</v>
      </c>
      <c r="C33" s="54">
        <v>5</v>
      </c>
      <c r="D33" s="2">
        <v>130</v>
      </c>
      <c r="E33" s="2">
        <v>960</v>
      </c>
      <c r="F33" s="56">
        <v>0</v>
      </c>
      <c r="G33" s="55">
        <v>470</v>
      </c>
      <c r="H33" s="57">
        <v>0</v>
      </c>
      <c r="I33" s="56">
        <v>0</v>
      </c>
      <c r="J33" s="56">
        <v>1</v>
      </c>
      <c r="K33" s="58">
        <v>0</v>
      </c>
      <c r="L33" s="58">
        <v>0</v>
      </c>
      <c r="M33" s="55">
        <v>138</v>
      </c>
      <c r="N33" s="59">
        <v>13</v>
      </c>
      <c r="O33" s="57">
        <v>0</v>
      </c>
      <c r="P33" s="57">
        <v>0</v>
      </c>
      <c r="Q33" s="60">
        <v>0</v>
      </c>
      <c r="R33" s="60">
        <v>0</v>
      </c>
      <c r="S33" s="10">
        <f t="shared" si="0"/>
        <v>0</v>
      </c>
      <c r="T33" s="16">
        <f t="shared" si="1"/>
        <v>587.5</v>
      </c>
      <c r="U33" s="22">
        <f t="shared" si="2"/>
        <v>0</v>
      </c>
      <c r="V33" s="10">
        <f t="shared" si="3"/>
        <v>0</v>
      </c>
      <c r="W33" s="10">
        <f t="shared" si="4"/>
        <v>7.384615384615385</v>
      </c>
      <c r="X33" s="12">
        <f t="shared" si="5"/>
        <v>0</v>
      </c>
      <c r="Y33" s="12">
        <f t="shared" si="6"/>
        <v>0</v>
      </c>
      <c r="Z33" s="16">
        <f t="shared" si="12"/>
        <v>1019.0769230769231</v>
      </c>
      <c r="AA33" s="18">
        <f t="shared" si="7"/>
        <v>96</v>
      </c>
      <c r="AB33" s="22">
        <f t="shared" si="8"/>
        <v>0</v>
      </c>
      <c r="AC33" s="22">
        <f t="shared" si="9"/>
        <v>0</v>
      </c>
      <c r="AD33" s="24">
        <f t="shared" si="10"/>
        <v>0</v>
      </c>
      <c r="AE33" s="24">
        <f t="shared" si="11"/>
        <v>0</v>
      </c>
      <c r="AF33" s="27">
        <f t="shared" si="21"/>
        <v>7.384615384615385</v>
      </c>
      <c r="AG33" s="28">
        <f t="shared" si="18"/>
        <v>56.692307692307693</v>
      </c>
      <c r="AH33" s="27">
        <f t="shared" si="19"/>
        <v>1606.5769230769231</v>
      </c>
      <c r="AI33" s="28">
        <f t="shared" si="15"/>
        <v>16888.095604395603</v>
      </c>
      <c r="AJ33" s="27">
        <f t="shared" si="20"/>
        <v>0</v>
      </c>
      <c r="AK33" s="28">
        <f t="shared" si="17"/>
        <v>0</v>
      </c>
    </row>
    <row r="34" spans="1:37" x14ac:dyDescent="0.25">
      <c r="A34" s="3">
        <v>44024</v>
      </c>
      <c r="B34" s="2">
        <v>3</v>
      </c>
      <c r="C34" s="54">
        <v>4</v>
      </c>
      <c r="D34" s="2">
        <v>130</v>
      </c>
      <c r="E34" s="2">
        <v>960</v>
      </c>
      <c r="F34" s="56">
        <v>0</v>
      </c>
      <c r="G34" s="55">
        <v>430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5">
        <f>230-67</f>
        <v>163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0"/>
        <v>0</v>
      </c>
      <c r="T34" s="16">
        <f t="shared" si="1"/>
        <v>573.33333333333337</v>
      </c>
      <c r="U34" s="22">
        <f t="shared" si="2"/>
        <v>0</v>
      </c>
      <c r="V34" s="10">
        <f t="shared" si="3"/>
        <v>0</v>
      </c>
      <c r="W34" s="10">
        <f t="shared" si="4"/>
        <v>0</v>
      </c>
      <c r="X34" s="12">
        <f t="shared" si="5"/>
        <v>0</v>
      </c>
      <c r="Y34" s="12">
        <f t="shared" si="6"/>
        <v>0</v>
      </c>
      <c r="Z34" s="16">
        <f t="shared" si="12"/>
        <v>1203.6923076923076</v>
      </c>
      <c r="AA34" s="18">
        <f t="shared" si="7"/>
        <v>0</v>
      </c>
      <c r="AB34" s="22">
        <f t="shared" si="8"/>
        <v>0</v>
      </c>
      <c r="AC34" s="22">
        <f t="shared" si="9"/>
        <v>0</v>
      </c>
      <c r="AD34" s="24">
        <f t="shared" si="10"/>
        <v>0</v>
      </c>
      <c r="AE34" s="24">
        <f t="shared" si="11"/>
        <v>0</v>
      </c>
      <c r="AF34" s="27">
        <f t="shared" si="21"/>
        <v>0</v>
      </c>
      <c r="AG34" s="28">
        <f t="shared" si="18"/>
        <v>56.692307692307693</v>
      </c>
      <c r="AH34" s="27">
        <f t="shared" si="19"/>
        <v>1777.0256410256411</v>
      </c>
      <c r="AI34" s="28">
        <f t="shared" si="15"/>
        <v>18665.121245421244</v>
      </c>
      <c r="AJ34" s="27">
        <f t="shared" si="20"/>
        <v>0</v>
      </c>
      <c r="AK34" s="28">
        <f t="shared" si="17"/>
        <v>0</v>
      </c>
    </row>
    <row r="35" spans="1:37" x14ac:dyDescent="0.25">
      <c r="A35" s="3">
        <v>44025</v>
      </c>
      <c r="B35" s="2">
        <v>3</v>
      </c>
      <c r="C35" s="54">
        <v>4</v>
      </c>
      <c r="D35" s="2">
        <v>130</v>
      </c>
      <c r="E35" s="2">
        <v>960</v>
      </c>
      <c r="F35" s="56">
        <v>0</v>
      </c>
      <c r="G35" s="55">
        <v>430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5">
        <f>118-31</f>
        <v>87</v>
      </c>
      <c r="N35" s="59">
        <v>1</v>
      </c>
      <c r="O35" s="57">
        <v>0</v>
      </c>
      <c r="P35" s="57">
        <v>0</v>
      </c>
      <c r="Q35" s="60">
        <v>0</v>
      </c>
      <c r="R35" s="60">
        <v>0</v>
      </c>
      <c r="S35" s="10">
        <f t="shared" si="0"/>
        <v>0</v>
      </c>
      <c r="T35" s="16">
        <f t="shared" si="1"/>
        <v>573.33333333333337</v>
      </c>
      <c r="U35" s="22">
        <f t="shared" si="2"/>
        <v>0</v>
      </c>
      <c r="V35" s="10">
        <f t="shared" si="3"/>
        <v>0</v>
      </c>
      <c r="W35" s="10">
        <f t="shared" si="4"/>
        <v>7.384615384615385</v>
      </c>
      <c r="X35" s="12">
        <f t="shared" si="5"/>
        <v>0</v>
      </c>
      <c r="Y35" s="12">
        <f t="shared" si="6"/>
        <v>0</v>
      </c>
      <c r="Z35" s="16">
        <f t="shared" si="12"/>
        <v>642.46153846153845</v>
      </c>
      <c r="AA35" s="18">
        <f t="shared" si="7"/>
        <v>7.384615384615385</v>
      </c>
      <c r="AB35" s="22">
        <f t="shared" si="8"/>
        <v>0</v>
      </c>
      <c r="AC35" s="22">
        <f t="shared" si="9"/>
        <v>0</v>
      </c>
      <c r="AD35" s="24">
        <f t="shared" si="10"/>
        <v>0</v>
      </c>
      <c r="AE35" s="24">
        <f t="shared" si="11"/>
        <v>0</v>
      </c>
      <c r="AF35" s="27">
        <f t="shared" si="21"/>
        <v>7.384615384615385</v>
      </c>
      <c r="AG35" s="28">
        <f t="shared" si="18"/>
        <v>64.07692307692308</v>
      </c>
      <c r="AH35" s="27">
        <f t="shared" si="19"/>
        <v>1215.7948717948718</v>
      </c>
      <c r="AI35" s="28">
        <f t="shared" si="15"/>
        <v>19880.916117216115</v>
      </c>
      <c r="AJ35" s="27">
        <f t="shared" si="20"/>
        <v>0</v>
      </c>
      <c r="AK35" s="28">
        <f t="shared" si="17"/>
        <v>0</v>
      </c>
    </row>
    <row r="36" spans="1:37" x14ac:dyDescent="0.25">
      <c r="A36" s="3">
        <v>44026</v>
      </c>
      <c r="B36" s="2">
        <v>6</v>
      </c>
      <c r="C36" s="54">
        <v>8</v>
      </c>
      <c r="D36" s="2">
        <v>130</v>
      </c>
      <c r="E36" s="2">
        <v>960</v>
      </c>
      <c r="F36" s="56">
        <v>1</v>
      </c>
      <c r="G36" s="55">
        <v>239</v>
      </c>
      <c r="H36" s="57">
        <v>0</v>
      </c>
      <c r="I36" s="56">
        <v>1</v>
      </c>
      <c r="J36" s="56">
        <v>1</v>
      </c>
      <c r="K36" s="58">
        <v>0</v>
      </c>
      <c r="L36" s="58">
        <v>1</v>
      </c>
      <c r="M36" s="55">
        <f>106-6</f>
        <v>100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0"/>
        <v>1.3333333333333333</v>
      </c>
      <c r="T36" s="16">
        <f t="shared" si="1"/>
        <v>318.66666666666669</v>
      </c>
      <c r="U36" s="22">
        <f t="shared" si="2"/>
        <v>0</v>
      </c>
      <c r="V36" s="10">
        <f t="shared" si="3"/>
        <v>7.384615384615385</v>
      </c>
      <c r="W36" s="10">
        <f t="shared" si="4"/>
        <v>7.384615384615385</v>
      </c>
      <c r="X36" s="12">
        <f t="shared" si="5"/>
        <v>0</v>
      </c>
      <c r="Y36" s="12">
        <f t="shared" si="6"/>
        <v>7.384615384615385</v>
      </c>
      <c r="Z36" s="16">
        <f t="shared" si="12"/>
        <v>738.46153846153845</v>
      </c>
      <c r="AA36" s="18">
        <f t="shared" si="7"/>
        <v>0</v>
      </c>
      <c r="AB36" s="22">
        <f t="shared" si="8"/>
        <v>0</v>
      </c>
      <c r="AC36" s="22">
        <f t="shared" si="9"/>
        <v>0</v>
      </c>
      <c r="AD36" s="24">
        <f t="shared" si="10"/>
        <v>0</v>
      </c>
      <c r="AE36" s="24">
        <f t="shared" si="11"/>
        <v>0</v>
      </c>
      <c r="AF36" s="27">
        <f t="shared" si="21"/>
        <v>16.102564102564102</v>
      </c>
      <c r="AG36" s="28">
        <f t="shared" si="18"/>
        <v>80.179487179487182</v>
      </c>
      <c r="AH36" s="27">
        <f t="shared" si="19"/>
        <v>1057.1282051282051</v>
      </c>
      <c r="AI36" s="28">
        <f t="shared" si="15"/>
        <v>20938.044322344322</v>
      </c>
      <c r="AJ36" s="27">
        <f t="shared" si="20"/>
        <v>0</v>
      </c>
      <c r="AK36" s="28">
        <f t="shared" si="17"/>
        <v>0</v>
      </c>
    </row>
    <row r="37" spans="1:37" s="53" customFormat="1" x14ac:dyDescent="0.25">
      <c r="A37" s="62">
        <v>44027</v>
      </c>
      <c r="B37" s="54">
        <v>4</v>
      </c>
      <c r="C37" s="54">
        <v>6</v>
      </c>
      <c r="D37" s="2">
        <v>130</v>
      </c>
      <c r="E37" s="53">
        <v>960</v>
      </c>
      <c r="F37" s="56">
        <v>0</v>
      </c>
      <c r="G37" s="55">
        <v>70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5">
        <v>100</v>
      </c>
      <c r="N37" s="59">
        <v>0</v>
      </c>
      <c r="O37" s="57">
        <v>0</v>
      </c>
      <c r="P37" s="57">
        <v>0</v>
      </c>
      <c r="Q37" s="60">
        <v>0</v>
      </c>
      <c r="R37" s="60">
        <v>0</v>
      </c>
      <c r="S37" s="10">
        <f t="shared" si="0"/>
        <v>0</v>
      </c>
      <c r="T37" s="16">
        <f t="shared" si="1"/>
        <v>105</v>
      </c>
      <c r="U37" s="22">
        <f t="shared" si="2"/>
        <v>0</v>
      </c>
      <c r="V37" s="10">
        <f t="shared" si="3"/>
        <v>0</v>
      </c>
      <c r="W37" s="10">
        <f t="shared" si="4"/>
        <v>0</v>
      </c>
      <c r="X37" s="12">
        <f t="shared" si="5"/>
        <v>0</v>
      </c>
      <c r="Y37" s="12">
        <f t="shared" si="6"/>
        <v>0</v>
      </c>
      <c r="Z37" s="16">
        <f t="shared" si="12"/>
        <v>738.46153846153845</v>
      </c>
      <c r="AA37" s="18">
        <f t="shared" si="7"/>
        <v>0</v>
      </c>
      <c r="AB37" s="22">
        <f t="shared" si="8"/>
        <v>0</v>
      </c>
      <c r="AC37" s="22">
        <f t="shared" si="9"/>
        <v>0</v>
      </c>
      <c r="AD37" s="24">
        <f t="shared" si="10"/>
        <v>0</v>
      </c>
      <c r="AE37" s="24">
        <f t="shared" si="11"/>
        <v>0</v>
      </c>
      <c r="AF37" s="63">
        <f t="shared" si="21"/>
        <v>0</v>
      </c>
      <c r="AG37" s="64">
        <f t="shared" si="18"/>
        <v>80.179487179487182</v>
      </c>
      <c r="AH37" s="63">
        <f t="shared" si="19"/>
        <v>843.46153846153845</v>
      </c>
      <c r="AI37" s="64">
        <f t="shared" si="15"/>
        <v>21781.505860805861</v>
      </c>
      <c r="AJ37" s="63">
        <f t="shared" si="20"/>
        <v>0</v>
      </c>
      <c r="AK37" s="64">
        <f t="shared" si="17"/>
        <v>0</v>
      </c>
    </row>
    <row r="38" spans="1:37" s="53" customFormat="1" x14ac:dyDescent="0.25">
      <c r="A38" s="62">
        <v>44028</v>
      </c>
      <c r="B38" s="54">
        <v>2</v>
      </c>
      <c r="C38" s="54">
        <v>3</v>
      </c>
      <c r="D38" s="2">
        <v>130</v>
      </c>
      <c r="E38" s="53">
        <v>960</v>
      </c>
      <c r="F38" s="56">
        <v>4</v>
      </c>
      <c r="G38" s="55">
        <v>472</v>
      </c>
      <c r="H38" s="57">
        <v>0</v>
      </c>
      <c r="I38" s="56">
        <v>0</v>
      </c>
      <c r="J38" s="56">
        <v>1</v>
      </c>
      <c r="K38" s="58">
        <v>0</v>
      </c>
      <c r="L38" s="58">
        <v>0</v>
      </c>
      <c r="M38" s="55">
        <v>131</v>
      </c>
      <c r="N38" s="59">
        <v>0</v>
      </c>
      <c r="O38" s="57">
        <v>0</v>
      </c>
      <c r="P38" s="57">
        <v>0</v>
      </c>
      <c r="Q38" s="60">
        <v>0</v>
      </c>
      <c r="R38" s="60">
        <v>0</v>
      </c>
      <c r="S38" s="10">
        <f t="shared" si="0"/>
        <v>6</v>
      </c>
      <c r="T38" s="16">
        <f t="shared" si="1"/>
        <v>708</v>
      </c>
      <c r="U38" s="22">
        <f t="shared" si="2"/>
        <v>0</v>
      </c>
      <c r="V38" s="10">
        <f t="shared" si="3"/>
        <v>0</v>
      </c>
      <c r="W38" s="10">
        <f t="shared" si="4"/>
        <v>7.384615384615385</v>
      </c>
      <c r="X38" s="12">
        <f t="shared" si="5"/>
        <v>0</v>
      </c>
      <c r="Y38" s="12">
        <f t="shared" si="6"/>
        <v>0</v>
      </c>
      <c r="Z38" s="16">
        <f t="shared" si="12"/>
        <v>967.38461538461536</v>
      </c>
      <c r="AA38" s="18">
        <f t="shared" si="7"/>
        <v>0</v>
      </c>
      <c r="AB38" s="22">
        <f t="shared" si="8"/>
        <v>0</v>
      </c>
      <c r="AC38" s="22">
        <f t="shared" si="9"/>
        <v>0</v>
      </c>
      <c r="AD38" s="24">
        <f t="shared" si="10"/>
        <v>0</v>
      </c>
      <c r="AE38" s="24">
        <f t="shared" si="11"/>
        <v>0</v>
      </c>
      <c r="AF38" s="63">
        <f t="shared" si="21"/>
        <v>13.384615384615385</v>
      </c>
      <c r="AG38" s="64">
        <f t="shared" si="18"/>
        <v>93.564102564102569</v>
      </c>
      <c r="AH38" s="63">
        <f t="shared" si="19"/>
        <v>1675.3846153846152</v>
      </c>
      <c r="AI38" s="64">
        <f t="shared" si="15"/>
        <v>23456.890476190478</v>
      </c>
      <c r="AJ38" s="63">
        <f t="shared" si="20"/>
        <v>0</v>
      </c>
      <c r="AK38" s="64">
        <f t="shared" si="17"/>
        <v>0</v>
      </c>
    </row>
    <row r="39" spans="1:37" x14ac:dyDescent="0.25">
      <c r="A39" s="3">
        <v>44029</v>
      </c>
      <c r="B39" s="54">
        <v>3</v>
      </c>
      <c r="C39" s="54">
        <v>6</v>
      </c>
      <c r="D39" s="2">
        <v>130</v>
      </c>
      <c r="E39" s="2">
        <v>960</v>
      </c>
      <c r="F39" s="56">
        <v>3</v>
      </c>
      <c r="G39" s="55">
        <v>150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5">
        <v>136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0"/>
        <v>6</v>
      </c>
      <c r="T39" s="16">
        <f t="shared" si="1"/>
        <v>300</v>
      </c>
      <c r="U39" s="22">
        <f t="shared" si="2"/>
        <v>0</v>
      </c>
      <c r="V39" s="10">
        <f t="shared" si="3"/>
        <v>0</v>
      </c>
      <c r="W39" s="10">
        <f t="shared" si="4"/>
        <v>0</v>
      </c>
      <c r="X39" s="12">
        <f t="shared" si="5"/>
        <v>0</v>
      </c>
      <c r="Y39" s="12">
        <f t="shared" si="6"/>
        <v>0</v>
      </c>
      <c r="Z39" s="16">
        <f t="shared" si="12"/>
        <v>1004.3076923076924</v>
      </c>
      <c r="AA39" s="18">
        <f t="shared" si="7"/>
        <v>0</v>
      </c>
      <c r="AB39" s="22">
        <f t="shared" si="8"/>
        <v>0</v>
      </c>
      <c r="AC39" s="22">
        <f t="shared" si="9"/>
        <v>0</v>
      </c>
      <c r="AD39" s="24">
        <f t="shared" si="10"/>
        <v>0</v>
      </c>
      <c r="AE39" s="24">
        <f t="shared" si="11"/>
        <v>0</v>
      </c>
      <c r="AF39" s="27">
        <f t="shared" si="21"/>
        <v>6</v>
      </c>
      <c r="AG39" s="28">
        <f t="shared" si="18"/>
        <v>99.564102564102569</v>
      </c>
      <c r="AH39" s="27">
        <f t="shared" si="19"/>
        <v>1304.3076923076924</v>
      </c>
      <c r="AI39" s="28">
        <f t="shared" si="15"/>
        <v>24761.198168498169</v>
      </c>
      <c r="AJ39" s="27">
        <f t="shared" si="20"/>
        <v>0</v>
      </c>
      <c r="AK39" s="28">
        <f t="shared" si="17"/>
        <v>0</v>
      </c>
    </row>
    <row r="40" spans="1:37" x14ac:dyDescent="0.25">
      <c r="A40" s="3">
        <v>44030</v>
      </c>
      <c r="B40" s="2">
        <v>5</v>
      </c>
      <c r="C40" s="54">
        <v>6</v>
      </c>
      <c r="D40" s="2">
        <v>130</v>
      </c>
      <c r="E40" s="2">
        <v>960</v>
      </c>
      <c r="F40" s="56">
        <v>9</v>
      </c>
      <c r="G40" s="55">
        <v>127</v>
      </c>
      <c r="H40" s="57">
        <v>0</v>
      </c>
      <c r="I40" s="56">
        <v>0</v>
      </c>
      <c r="J40" s="56">
        <v>2</v>
      </c>
      <c r="K40" s="58">
        <v>0</v>
      </c>
      <c r="L40" s="58">
        <v>0</v>
      </c>
      <c r="M40" s="55">
        <f>87-2</f>
        <v>85</v>
      </c>
      <c r="N40" s="59">
        <v>0</v>
      </c>
      <c r="O40" s="57">
        <v>0</v>
      </c>
      <c r="P40" s="57">
        <v>0</v>
      </c>
      <c r="Q40" s="60">
        <v>0</v>
      </c>
      <c r="R40" s="60">
        <v>0</v>
      </c>
      <c r="S40" s="10">
        <f t="shared" si="0"/>
        <v>10.8</v>
      </c>
      <c r="T40" s="16">
        <f t="shared" si="1"/>
        <v>152.39999999999998</v>
      </c>
      <c r="U40" s="22">
        <f t="shared" si="2"/>
        <v>0</v>
      </c>
      <c r="V40" s="10">
        <f t="shared" si="3"/>
        <v>0</v>
      </c>
      <c r="W40" s="10">
        <f t="shared" si="4"/>
        <v>14.76923076923077</v>
      </c>
      <c r="X40" s="12">
        <f t="shared" si="5"/>
        <v>0</v>
      </c>
      <c r="Y40" s="12">
        <f t="shared" si="6"/>
        <v>0</v>
      </c>
      <c r="Z40" s="16">
        <f t="shared" si="12"/>
        <v>627.69230769230774</v>
      </c>
      <c r="AA40" s="18">
        <f t="shared" si="7"/>
        <v>0</v>
      </c>
      <c r="AB40" s="22">
        <f t="shared" si="8"/>
        <v>0</v>
      </c>
      <c r="AC40" s="22">
        <f t="shared" si="9"/>
        <v>0</v>
      </c>
      <c r="AD40" s="24">
        <f t="shared" si="10"/>
        <v>0</v>
      </c>
      <c r="AE40" s="24">
        <f t="shared" si="11"/>
        <v>0</v>
      </c>
      <c r="AF40" s="27">
        <f t="shared" si="21"/>
        <v>25.569230769230771</v>
      </c>
      <c r="AG40" s="28">
        <f t="shared" si="18"/>
        <v>125.13333333333334</v>
      </c>
      <c r="AH40" s="27">
        <f t="shared" si="19"/>
        <v>780.09230769230771</v>
      </c>
      <c r="AI40" s="28">
        <f t="shared" si="15"/>
        <v>25541.290476190476</v>
      </c>
      <c r="AJ40" s="27">
        <f t="shared" si="20"/>
        <v>0</v>
      </c>
      <c r="AK40" s="28">
        <f t="shared" si="17"/>
        <v>0</v>
      </c>
    </row>
    <row r="41" spans="1:37" x14ac:dyDescent="0.25">
      <c r="A41" s="3">
        <v>44031</v>
      </c>
      <c r="B41" s="2">
        <v>5</v>
      </c>
      <c r="C41" s="54">
        <v>8</v>
      </c>
      <c r="D41" s="2">
        <v>130</v>
      </c>
      <c r="E41" s="2">
        <v>960</v>
      </c>
      <c r="F41" s="56">
        <v>1</v>
      </c>
      <c r="G41" s="55">
        <v>98</v>
      </c>
      <c r="H41" s="57">
        <v>0</v>
      </c>
      <c r="I41" s="56">
        <v>0</v>
      </c>
      <c r="J41" s="56">
        <v>2</v>
      </c>
      <c r="K41" s="58">
        <v>0</v>
      </c>
      <c r="L41" s="58">
        <v>0</v>
      </c>
      <c r="M41" s="55">
        <v>230</v>
      </c>
      <c r="N41" s="59">
        <v>0</v>
      </c>
      <c r="O41" s="57">
        <v>0</v>
      </c>
      <c r="P41" s="57">
        <v>0</v>
      </c>
      <c r="Q41" s="60">
        <v>0</v>
      </c>
      <c r="R41" s="60">
        <v>0</v>
      </c>
      <c r="S41" s="10">
        <f t="shared" si="0"/>
        <v>1.6</v>
      </c>
      <c r="T41" s="16">
        <f t="shared" si="1"/>
        <v>156.80000000000001</v>
      </c>
      <c r="U41" s="22">
        <f t="shared" si="2"/>
        <v>0</v>
      </c>
      <c r="V41" s="10">
        <f t="shared" si="3"/>
        <v>0</v>
      </c>
      <c r="W41" s="10">
        <f t="shared" si="4"/>
        <v>14.76923076923077</v>
      </c>
      <c r="X41" s="12">
        <f t="shared" si="5"/>
        <v>0</v>
      </c>
      <c r="Y41" s="12">
        <f t="shared" si="6"/>
        <v>0</v>
      </c>
      <c r="Z41" s="16">
        <f t="shared" si="12"/>
        <v>1698.4615384615383</v>
      </c>
      <c r="AA41" s="18">
        <f t="shared" si="7"/>
        <v>0</v>
      </c>
      <c r="AB41" s="22">
        <f t="shared" si="8"/>
        <v>0</v>
      </c>
      <c r="AC41" s="22">
        <f t="shared" si="9"/>
        <v>0</v>
      </c>
      <c r="AD41" s="24">
        <f t="shared" si="10"/>
        <v>0</v>
      </c>
      <c r="AE41" s="24">
        <f t="shared" si="11"/>
        <v>0</v>
      </c>
      <c r="AF41" s="27">
        <f t="shared" si="21"/>
        <v>16.369230769230771</v>
      </c>
      <c r="AG41" s="28">
        <f t="shared" si="18"/>
        <v>141.50256410256412</v>
      </c>
      <c r="AH41" s="27">
        <f t="shared" si="19"/>
        <v>1855.2615384615383</v>
      </c>
      <c r="AI41" s="28">
        <f t="shared" si="15"/>
        <v>27396.552014652014</v>
      </c>
      <c r="AJ41" s="27">
        <f t="shared" si="20"/>
        <v>0</v>
      </c>
      <c r="AK41" s="28">
        <f t="shared" si="17"/>
        <v>0</v>
      </c>
    </row>
    <row r="42" spans="1:37" x14ac:dyDescent="0.25">
      <c r="A42" s="3">
        <v>44032</v>
      </c>
      <c r="B42" s="2">
        <v>4</v>
      </c>
      <c r="C42" s="54">
        <v>7</v>
      </c>
      <c r="D42" s="2">
        <v>130</v>
      </c>
      <c r="E42" s="2">
        <v>960</v>
      </c>
      <c r="F42" s="56">
        <v>22</v>
      </c>
      <c r="G42" s="55">
        <v>179</v>
      </c>
      <c r="H42" s="57">
        <v>0</v>
      </c>
      <c r="I42" s="56">
        <v>0</v>
      </c>
      <c r="J42" s="56">
        <v>5</v>
      </c>
      <c r="K42" s="58">
        <v>0</v>
      </c>
      <c r="L42" s="58">
        <v>0</v>
      </c>
      <c r="M42" s="55">
        <v>153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0"/>
        <v>38.5</v>
      </c>
      <c r="T42" s="16">
        <f t="shared" si="1"/>
        <v>313.25</v>
      </c>
      <c r="U42" s="22">
        <f t="shared" si="2"/>
        <v>0</v>
      </c>
      <c r="V42" s="10">
        <f t="shared" si="3"/>
        <v>0</v>
      </c>
      <c r="W42" s="10">
        <f t="shared" si="4"/>
        <v>36.923076923076927</v>
      </c>
      <c r="X42" s="12">
        <f t="shared" si="5"/>
        <v>0</v>
      </c>
      <c r="Y42" s="12">
        <f t="shared" si="6"/>
        <v>0</v>
      </c>
      <c r="Z42" s="16">
        <f t="shared" si="12"/>
        <v>1129.8461538461538</v>
      </c>
      <c r="AA42" s="18">
        <f t="shared" si="7"/>
        <v>0</v>
      </c>
      <c r="AB42" s="22">
        <f t="shared" si="8"/>
        <v>0</v>
      </c>
      <c r="AC42" s="22">
        <f t="shared" si="9"/>
        <v>0</v>
      </c>
      <c r="AD42" s="24">
        <f t="shared" si="10"/>
        <v>0</v>
      </c>
      <c r="AE42" s="24">
        <f t="shared" si="11"/>
        <v>0</v>
      </c>
      <c r="AF42" s="27">
        <f t="shared" si="21"/>
        <v>75.423076923076934</v>
      </c>
      <c r="AG42" s="28">
        <f t="shared" si="18"/>
        <v>216.92564102564106</v>
      </c>
      <c r="AH42" s="27">
        <f t="shared" si="19"/>
        <v>1443.0961538461538</v>
      </c>
      <c r="AI42" s="28">
        <f t="shared" si="15"/>
        <v>28839.648168498166</v>
      </c>
      <c r="AJ42" s="27">
        <f t="shared" si="20"/>
        <v>0</v>
      </c>
      <c r="AK42" s="28">
        <f t="shared" si="17"/>
        <v>0</v>
      </c>
    </row>
    <row r="43" spans="1:37" x14ac:dyDescent="0.25">
      <c r="A43" s="3">
        <v>44033</v>
      </c>
      <c r="B43" s="2">
        <v>1</v>
      </c>
      <c r="C43" s="54">
        <v>3</v>
      </c>
      <c r="D43" s="2">
        <v>130</v>
      </c>
      <c r="E43" s="2">
        <v>960</v>
      </c>
      <c r="F43" s="56">
        <v>4</v>
      </c>
      <c r="G43" s="55">
        <v>135</v>
      </c>
      <c r="H43" s="57">
        <v>0</v>
      </c>
      <c r="I43" s="56">
        <v>0</v>
      </c>
      <c r="J43" s="56">
        <v>1</v>
      </c>
      <c r="K43" s="58">
        <v>0</v>
      </c>
      <c r="L43" s="58">
        <v>0</v>
      </c>
      <c r="M43" s="55">
        <f>120-1</f>
        <v>119</v>
      </c>
      <c r="N43" s="59">
        <v>1</v>
      </c>
      <c r="O43" s="57">
        <v>0</v>
      </c>
      <c r="P43" s="57">
        <v>0</v>
      </c>
      <c r="Q43" s="60">
        <v>0</v>
      </c>
      <c r="R43" s="60">
        <v>0</v>
      </c>
      <c r="S43" s="10">
        <f t="shared" si="0"/>
        <v>12</v>
      </c>
      <c r="T43" s="16">
        <f t="shared" si="1"/>
        <v>405</v>
      </c>
      <c r="U43" s="22">
        <f t="shared" si="2"/>
        <v>0</v>
      </c>
      <c r="V43" s="10">
        <f t="shared" si="3"/>
        <v>0</v>
      </c>
      <c r="W43" s="10">
        <f t="shared" si="4"/>
        <v>7.384615384615385</v>
      </c>
      <c r="X43" s="12">
        <f t="shared" si="5"/>
        <v>0</v>
      </c>
      <c r="Y43" s="12">
        <f t="shared" si="6"/>
        <v>0</v>
      </c>
      <c r="Z43" s="16">
        <f t="shared" si="12"/>
        <v>878.76923076923072</v>
      </c>
      <c r="AA43" s="18">
        <f t="shared" si="7"/>
        <v>7.384615384615385</v>
      </c>
      <c r="AB43" s="22">
        <f t="shared" si="8"/>
        <v>0</v>
      </c>
      <c r="AC43" s="22">
        <f t="shared" si="9"/>
        <v>0</v>
      </c>
      <c r="AD43" s="24">
        <f t="shared" si="10"/>
        <v>0</v>
      </c>
      <c r="AE43" s="24">
        <f t="shared" si="11"/>
        <v>0</v>
      </c>
      <c r="AF43" s="27">
        <f t="shared" si="21"/>
        <v>19.384615384615387</v>
      </c>
      <c r="AG43" s="28">
        <f t="shared" si="18"/>
        <v>236.31025641025644</v>
      </c>
      <c r="AH43" s="27">
        <f t="shared" si="19"/>
        <v>1283.7692307692307</v>
      </c>
      <c r="AI43" s="28">
        <f t="shared" si="15"/>
        <v>30123.417399267397</v>
      </c>
      <c r="AJ43" s="27">
        <f t="shared" si="20"/>
        <v>0</v>
      </c>
      <c r="AK43" s="28">
        <f t="shared" si="17"/>
        <v>0</v>
      </c>
    </row>
    <row r="44" spans="1:37" x14ac:dyDescent="0.25">
      <c r="A44" s="3">
        <v>44034</v>
      </c>
      <c r="B44" s="2">
        <v>4</v>
      </c>
      <c r="C44" s="54">
        <v>5</v>
      </c>
      <c r="D44" s="2">
        <v>130</v>
      </c>
      <c r="E44" s="2">
        <v>960</v>
      </c>
      <c r="F44" s="56">
        <v>0</v>
      </c>
      <c r="G44" s="55">
        <v>5</v>
      </c>
      <c r="H44" s="57">
        <v>0</v>
      </c>
      <c r="I44" s="56">
        <v>0</v>
      </c>
      <c r="J44" s="56">
        <v>2</v>
      </c>
      <c r="K44" s="58">
        <v>0</v>
      </c>
      <c r="L44" s="58">
        <v>0</v>
      </c>
      <c r="M44" s="55">
        <v>68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0"/>
        <v>0</v>
      </c>
      <c r="T44" s="16">
        <f t="shared" si="1"/>
        <v>6.25</v>
      </c>
      <c r="U44" s="22">
        <f t="shared" si="2"/>
        <v>0</v>
      </c>
      <c r="V44" s="10">
        <f t="shared" si="3"/>
        <v>0</v>
      </c>
      <c r="W44" s="10">
        <f t="shared" si="4"/>
        <v>14.76923076923077</v>
      </c>
      <c r="X44" s="12">
        <f t="shared" si="5"/>
        <v>0</v>
      </c>
      <c r="Y44" s="12">
        <f t="shared" si="6"/>
        <v>0</v>
      </c>
      <c r="Z44" s="16">
        <f t="shared" si="12"/>
        <v>502.15384615384619</v>
      </c>
      <c r="AA44" s="18">
        <f t="shared" si="7"/>
        <v>0</v>
      </c>
      <c r="AB44" s="22">
        <f t="shared" si="8"/>
        <v>0</v>
      </c>
      <c r="AC44" s="22">
        <f t="shared" si="9"/>
        <v>0</v>
      </c>
      <c r="AD44" s="24">
        <f t="shared" si="10"/>
        <v>0</v>
      </c>
      <c r="AE44" s="24">
        <f t="shared" si="11"/>
        <v>0</v>
      </c>
      <c r="AF44" s="27">
        <f t="shared" si="21"/>
        <v>14.76923076923077</v>
      </c>
      <c r="AG44" s="28">
        <f t="shared" si="18"/>
        <v>251.07948717948722</v>
      </c>
      <c r="AH44" s="27">
        <f t="shared" si="19"/>
        <v>508.40384615384619</v>
      </c>
      <c r="AI44" s="28">
        <f t="shared" si="15"/>
        <v>30631.821245421244</v>
      </c>
      <c r="AJ44" s="27">
        <f t="shared" si="20"/>
        <v>0</v>
      </c>
      <c r="AK44" s="28">
        <f t="shared" si="17"/>
        <v>0</v>
      </c>
    </row>
    <row r="45" spans="1:37" x14ac:dyDescent="0.25">
      <c r="A45" s="3">
        <v>44035</v>
      </c>
      <c r="B45" s="2">
        <v>3</v>
      </c>
      <c r="C45" s="54">
        <v>4</v>
      </c>
      <c r="D45" s="2">
        <v>130</v>
      </c>
      <c r="E45" s="2">
        <v>960</v>
      </c>
      <c r="F45" s="56">
        <v>22</v>
      </c>
      <c r="G45" s="55">
        <v>196</v>
      </c>
      <c r="H45" s="57">
        <v>0</v>
      </c>
      <c r="I45" s="56">
        <v>0</v>
      </c>
      <c r="J45" s="56">
        <v>1</v>
      </c>
      <c r="K45" s="58">
        <v>0</v>
      </c>
      <c r="L45" s="58">
        <v>0</v>
      </c>
      <c r="M45" s="55">
        <f>111-1</f>
        <v>110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0"/>
        <v>29.333333333333332</v>
      </c>
      <c r="T45" s="16">
        <f t="shared" si="1"/>
        <v>261.33333333333331</v>
      </c>
      <c r="U45" s="22">
        <f t="shared" si="2"/>
        <v>0</v>
      </c>
      <c r="V45" s="10">
        <f t="shared" si="3"/>
        <v>0</v>
      </c>
      <c r="W45" s="10">
        <f t="shared" si="4"/>
        <v>7.384615384615385</v>
      </c>
      <c r="X45" s="12">
        <f t="shared" si="5"/>
        <v>0</v>
      </c>
      <c r="Y45" s="12">
        <f t="shared" si="6"/>
        <v>0</v>
      </c>
      <c r="Z45" s="16">
        <f t="shared" si="12"/>
        <v>812.30769230769226</v>
      </c>
      <c r="AA45" s="18">
        <f t="shared" si="7"/>
        <v>0</v>
      </c>
      <c r="AB45" s="22">
        <f t="shared" si="8"/>
        <v>0</v>
      </c>
      <c r="AC45" s="22">
        <f t="shared" si="9"/>
        <v>0</v>
      </c>
      <c r="AD45" s="24">
        <f t="shared" si="10"/>
        <v>0</v>
      </c>
      <c r="AE45" s="24">
        <f t="shared" si="11"/>
        <v>0</v>
      </c>
      <c r="AF45" s="27">
        <f t="shared" si="21"/>
        <v>36.717948717948715</v>
      </c>
      <c r="AG45" s="28">
        <f t="shared" si="18"/>
        <v>287.79743589743595</v>
      </c>
      <c r="AH45" s="27">
        <f t="shared" si="19"/>
        <v>1073.6410256410256</v>
      </c>
      <c r="AI45" s="28">
        <f t="shared" si="15"/>
        <v>31705.462271062272</v>
      </c>
      <c r="AJ45" s="27">
        <f t="shared" si="20"/>
        <v>0</v>
      </c>
      <c r="AK45" s="28">
        <f t="shared" si="17"/>
        <v>0</v>
      </c>
    </row>
    <row r="46" spans="1:37" x14ac:dyDescent="0.25">
      <c r="A46" s="3">
        <v>44036</v>
      </c>
      <c r="B46" s="2">
        <v>3</v>
      </c>
      <c r="C46" s="54">
        <v>4</v>
      </c>
      <c r="D46" s="2">
        <v>130</v>
      </c>
      <c r="E46" s="2">
        <v>960</v>
      </c>
      <c r="F46" s="56">
        <v>2</v>
      </c>
      <c r="G46" s="55">
        <v>55</v>
      </c>
      <c r="H46" s="57">
        <v>0</v>
      </c>
      <c r="I46" s="56">
        <v>0</v>
      </c>
      <c r="J46" s="56">
        <v>1</v>
      </c>
      <c r="K46" s="58">
        <v>0</v>
      </c>
      <c r="L46" s="58">
        <v>0</v>
      </c>
      <c r="M46" s="55">
        <f>200-1</f>
        <v>199</v>
      </c>
      <c r="N46" s="59">
        <v>0</v>
      </c>
      <c r="O46" s="57">
        <v>0</v>
      </c>
      <c r="P46" s="57">
        <v>0</v>
      </c>
      <c r="Q46" s="60">
        <v>0</v>
      </c>
      <c r="R46" s="60">
        <v>0</v>
      </c>
      <c r="S46" s="10">
        <f t="shared" si="0"/>
        <v>2.6666666666666665</v>
      </c>
      <c r="T46" s="16">
        <f t="shared" si="1"/>
        <v>73.333333333333329</v>
      </c>
      <c r="U46" s="22">
        <f t="shared" si="2"/>
        <v>0</v>
      </c>
      <c r="V46" s="10">
        <f t="shared" si="3"/>
        <v>0</v>
      </c>
      <c r="W46" s="10">
        <f t="shared" si="4"/>
        <v>7.384615384615385</v>
      </c>
      <c r="X46" s="12">
        <f t="shared" si="5"/>
        <v>0</v>
      </c>
      <c r="Y46" s="12">
        <f t="shared" si="6"/>
        <v>0</v>
      </c>
      <c r="Z46" s="16">
        <f t="shared" si="12"/>
        <v>1469.5384615384614</v>
      </c>
      <c r="AA46" s="18">
        <f t="shared" si="7"/>
        <v>0</v>
      </c>
      <c r="AB46" s="22">
        <f t="shared" si="8"/>
        <v>0</v>
      </c>
      <c r="AC46" s="22">
        <f t="shared" si="9"/>
        <v>0</v>
      </c>
      <c r="AD46" s="24">
        <f t="shared" si="10"/>
        <v>0</v>
      </c>
      <c r="AE46" s="24">
        <f t="shared" si="11"/>
        <v>0</v>
      </c>
      <c r="AF46" s="27">
        <f t="shared" si="21"/>
        <v>10.051282051282051</v>
      </c>
      <c r="AG46" s="28">
        <f t="shared" si="18"/>
        <v>297.84871794871799</v>
      </c>
      <c r="AH46" s="27">
        <f t="shared" si="19"/>
        <v>1542.8717948717947</v>
      </c>
      <c r="AI46" s="28">
        <f t="shared" si="15"/>
        <v>33248.334065934068</v>
      </c>
      <c r="AJ46" s="27">
        <f t="shared" si="20"/>
        <v>0</v>
      </c>
      <c r="AK46" s="28">
        <f t="shared" si="17"/>
        <v>0</v>
      </c>
    </row>
    <row r="47" spans="1:37" x14ac:dyDescent="0.25">
      <c r="A47" s="3">
        <v>44037</v>
      </c>
      <c r="B47" s="2">
        <v>2</v>
      </c>
      <c r="C47" s="54">
        <v>5</v>
      </c>
      <c r="D47" s="2">
        <v>130</v>
      </c>
      <c r="E47" s="2">
        <v>960</v>
      </c>
      <c r="F47" s="56">
        <v>2</v>
      </c>
      <c r="G47" s="55">
        <v>0</v>
      </c>
      <c r="H47" s="57">
        <v>0</v>
      </c>
      <c r="I47" s="56">
        <v>0</v>
      </c>
      <c r="J47" s="56">
        <v>1</v>
      </c>
      <c r="K47" s="58">
        <v>0</v>
      </c>
      <c r="L47" s="58">
        <v>0</v>
      </c>
      <c r="M47" s="55">
        <f>131-3</f>
        <v>128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0"/>
        <v>5</v>
      </c>
      <c r="T47" s="16">
        <f t="shared" si="1"/>
        <v>0</v>
      </c>
      <c r="U47" s="22">
        <f t="shared" si="2"/>
        <v>0</v>
      </c>
      <c r="V47" s="10">
        <f t="shared" si="3"/>
        <v>0</v>
      </c>
      <c r="W47" s="10">
        <f t="shared" si="4"/>
        <v>7.384615384615385</v>
      </c>
      <c r="X47" s="12">
        <f t="shared" si="5"/>
        <v>0</v>
      </c>
      <c r="Y47" s="12">
        <f t="shared" si="6"/>
        <v>0</v>
      </c>
      <c r="Z47" s="16">
        <f t="shared" si="12"/>
        <v>945.23076923076928</v>
      </c>
      <c r="AA47" s="18">
        <f t="shared" si="7"/>
        <v>7.384615384615385</v>
      </c>
      <c r="AB47" s="22">
        <f t="shared" si="8"/>
        <v>0</v>
      </c>
      <c r="AC47" s="22">
        <f t="shared" si="9"/>
        <v>0</v>
      </c>
      <c r="AD47" s="24">
        <f t="shared" si="10"/>
        <v>0</v>
      </c>
      <c r="AE47" s="24">
        <f t="shared" si="11"/>
        <v>0</v>
      </c>
      <c r="AF47" s="27">
        <f t="shared" si="21"/>
        <v>12.384615384615385</v>
      </c>
      <c r="AG47" s="28">
        <f t="shared" si="18"/>
        <v>310.23333333333335</v>
      </c>
      <c r="AH47" s="27">
        <f t="shared" si="19"/>
        <v>945.23076923076928</v>
      </c>
      <c r="AI47" s="28">
        <f t="shared" si="15"/>
        <v>34193.564835164834</v>
      </c>
      <c r="AJ47" s="27">
        <f t="shared" si="20"/>
        <v>0</v>
      </c>
      <c r="AK47" s="28">
        <f t="shared" si="17"/>
        <v>0</v>
      </c>
    </row>
    <row r="48" spans="1:37" x14ac:dyDescent="0.25">
      <c r="A48" s="3">
        <v>44038</v>
      </c>
      <c r="B48" s="2">
        <v>2</v>
      </c>
      <c r="C48" s="54">
        <v>3</v>
      </c>
      <c r="D48" s="2">
        <v>130</v>
      </c>
      <c r="E48" s="2">
        <v>960</v>
      </c>
      <c r="F48" s="56">
        <v>2</v>
      </c>
      <c r="G48" s="55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5">
        <v>88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0"/>
        <v>3</v>
      </c>
      <c r="T48" s="16">
        <f t="shared" si="1"/>
        <v>105</v>
      </c>
      <c r="U48" s="22">
        <f t="shared" si="2"/>
        <v>0</v>
      </c>
      <c r="V48" s="10">
        <f t="shared" si="3"/>
        <v>0</v>
      </c>
      <c r="W48" s="10">
        <f t="shared" si="4"/>
        <v>0</v>
      </c>
      <c r="X48" s="12">
        <f t="shared" si="5"/>
        <v>0</v>
      </c>
      <c r="Y48" s="12">
        <f t="shared" si="6"/>
        <v>0</v>
      </c>
      <c r="Z48" s="16">
        <f t="shared" si="12"/>
        <v>649.84615384615392</v>
      </c>
      <c r="AA48" s="18">
        <f t="shared" si="7"/>
        <v>0</v>
      </c>
      <c r="AB48" s="22">
        <f t="shared" si="8"/>
        <v>0</v>
      </c>
      <c r="AC48" s="22">
        <f t="shared" si="9"/>
        <v>0</v>
      </c>
      <c r="AD48" s="24">
        <f t="shared" si="10"/>
        <v>0</v>
      </c>
      <c r="AE48" s="24">
        <f t="shared" si="11"/>
        <v>0</v>
      </c>
      <c r="AF48" s="27">
        <f t="shared" si="21"/>
        <v>3</v>
      </c>
      <c r="AG48" s="28">
        <f t="shared" si="18"/>
        <v>313.23333333333335</v>
      </c>
      <c r="AH48" s="27">
        <f t="shared" si="19"/>
        <v>754.84615384615392</v>
      </c>
      <c r="AI48" s="28">
        <f t="shared" si="15"/>
        <v>34948.41098901099</v>
      </c>
      <c r="AJ48" s="27">
        <f t="shared" si="20"/>
        <v>0</v>
      </c>
      <c r="AK48" s="28">
        <f t="shared" si="17"/>
        <v>0</v>
      </c>
    </row>
    <row r="49" spans="1:37" x14ac:dyDescent="0.25">
      <c r="A49" s="3">
        <v>44039</v>
      </c>
      <c r="B49" s="2">
        <v>4</v>
      </c>
      <c r="C49" s="54">
        <v>4</v>
      </c>
      <c r="D49" s="2">
        <v>130</v>
      </c>
      <c r="E49" s="2">
        <v>960</v>
      </c>
      <c r="F49" s="56">
        <v>24</v>
      </c>
      <c r="G49" s="55">
        <v>108</v>
      </c>
      <c r="H49" s="57">
        <v>0</v>
      </c>
      <c r="I49" s="56">
        <v>0</v>
      </c>
      <c r="J49" s="56">
        <f>9-1</f>
        <v>8</v>
      </c>
      <c r="K49" s="58">
        <v>0</v>
      </c>
      <c r="L49" s="58">
        <v>0</v>
      </c>
      <c r="M49" s="55">
        <f>96-7</f>
        <v>89</v>
      </c>
      <c r="N49" s="59">
        <v>0</v>
      </c>
      <c r="O49" s="57">
        <v>0</v>
      </c>
      <c r="P49" s="57">
        <v>0</v>
      </c>
      <c r="Q49" s="60">
        <v>0</v>
      </c>
      <c r="R49" s="60">
        <v>0</v>
      </c>
      <c r="S49" s="10">
        <f t="shared" si="0"/>
        <v>24</v>
      </c>
      <c r="T49" s="16">
        <f t="shared" si="1"/>
        <v>108</v>
      </c>
      <c r="U49" s="22">
        <f t="shared" si="2"/>
        <v>0</v>
      </c>
      <c r="V49" s="10">
        <f t="shared" si="3"/>
        <v>0</v>
      </c>
      <c r="W49" s="10">
        <f t="shared" si="4"/>
        <v>59.07692307692308</v>
      </c>
      <c r="X49" s="12">
        <f t="shared" si="5"/>
        <v>0</v>
      </c>
      <c r="Y49" s="12">
        <f t="shared" si="6"/>
        <v>0</v>
      </c>
      <c r="Z49" s="16">
        <f t="shared" si="12"/>
        <v>657.23076923076928</v>
      </c>
      <c r="AA49" s="18">
        <f t="shared" si="7"/>
        <v>0</v>
      </c>
      <c r="AB49" s="22">
        <f t="shared" si="8"/>
        <v>0</v>
      </c>
      <c r="AC49" s="22">
        <f t="shared" si="9"/>
        <v>0</v>
      </c>
      <c r="AD49" s="24">
        <f t="shared" si="10"/>
        <v>0</v>
      </c>
      <c r="AE49" s="24">
        <f t="shared" si="11"/>
        <v>0</v>
      </c>
      <c r="AF49" s="27">
        <f t="shared" si="21"/>
        <v>83.07692307692308</v>
      </c>
      <c r="AG49" s="28">
        <f t="shared" si="18"/>
        <v>396.31025641025644</v>
      </c>
      <c r="AH49" s="27">
        <f t="shared" si="19"/>
        <v>765.23076923076928</v>
      </c>
      <c r="AI49" s="28">
        <f t="shared" si="15"/>
        <v>35713.641758241756</v>
      </c>
      <c r="AJ49" s="27">
        <f t="shared" si="20"/>
        <v>0</v>
      </c>
      <c r="AK49" s="28">
        <f t="shared" si="17"/>
        <v>0</v>
      </c>
    </row>
    <row r="50" spans="1:37" x14ac:dyDescent="0.25">
      <c r="A50" s="3">
        <v>44040</v>
      </c>
      <c r="B50" s="2">
        <v>5</v>
      </c>
      <c r="C50" s="54">
        <v>5</v>
      </c>
      <c r="D50" s="2">
        <v>130</v>
      </c>
      <c r="E50" s="2">
        <v>960</v>
      </c>
      <c r="F50" s="56">
        <v>40</v>
      </c>
      <c r="G50" s="55">
        <v>212</v>
      </c>
      <c r="H50" s="57">
        <v>0</v>
      </c>
      <c r="I50" s="56">
        <v>1</v>
      </c>
      <c r="J50" s="66">
        <f>4-3</f>
        <v>1</v>
      </c>
      <c r="K50" s="58">
        <v>0</v>
      </c>
      <c r="L50" s="58">
        <v>0</v>
      </c>
      <c r="M50" s="55">
        <f>54-9</f>
        <v>45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0"/>
        <v>40</v>
      </c>
      <c r="T50" s="16">
        <f t="shared" si="1"/>
        <v>212</v>
      </c>
      <c r="U50" s="22">
        <f t="shared" si="2"/>
        <v>0</v>
      </c>
      <c r="V50" s="10">
        <f t="shared" si="3"/>
        <v>7.384615384615385</v>
      </c>
      <c r="W50" s="10">
        <f t="shared" si="4"/>
        <v>7.384615384615385</v>
      </c>
      <c r="X50" s="12">
        <f t="shared" si="5"/>
        <v>0</v>
      </c>
      <c r="Y50" s="12">
        <f t="shared" si="6"/>
        <v>0</v>
      </c>
      <c r="Z50" s="16">
        <f t="shared" si="12"/>
        <v>332.30769230769232</v>
      </c>
      <c r="AA50" s="18">
        <f t="shared" si="7"/>
        <v>0</v>
      </c>
      <c r="AB50" s="22">
        <f t="shared" si="8"/>
        <v>0</v>
      </c>
      <c r="AC50" s="22">
        <f t="shared" si="9"/>
        <v>0</v>
      </c>
      <c r="AD50" s="24">
        <f t="shared" si="10"/>
        <v>0</v>
      </c>
      <c r="AE50" s="24">
        <f t="shared" si="11"/>
        <v>0</v>
      </c>
      <c r="AF50" s="27">
        <f t="shared" si="21"/>
        <v>54.769230769230774</v>
      </c>
      <c r="AG50" s="28">
        <f t="shared" si="18"/>
        <v>451.07948717948722</v>
      </c>
      <c r="AH50" s="27">
        <f t="shared" si="19"/>
        <v>544.30769230769238</v>
      </c>
      <c r="AI50" s="28">
        <f t="shared" si="15"/>
        <v>36257.949450549451</v>
      </c>
      <c r="AJ50" s="27">
        <f t="shared" si="20"/>
        <v>0</v>
      </c>
      <c r="AK50" s="28">
        <f t="shared" si="17"/>
        <v>0</v>
      </c>
    </row>
    <row r="51" spans="1:37" x14ac:dyDescent="0.25">
      <c r="A51" s="3">
        <v>44041</v>
      </c>
      <c r="B51" s="2">
        <v>5</v>
      </c>
      <c r="C51" s="54">
        <v>10</v>
      </c>
      <c r="D51" s="2">
        <v>130</v>
      </c>
      <c r="E51" s="2">
        <v>960</v>
      </c>
      <c r="F51" s="56">
        <v>2</v>
      </c>
      <c r="G51" s="55">
        <v>120</v>
      </c>
      <c r="H51" s="57">
        <v>0</v>
      </c>
      <c r="I51" s="56">
        <v>0</v>
      </c>
      <c r="J51" s="56">
        <v>3</v>
      </c>
      <c r="K51" s="58">
        <v>0</v>
      </c>
      <c r="L51" s="58">
        <v>2</v>
      </c>
      <c r="M51" s="55">
        <f>96-6</f>
        <v>90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0"/>
        <v>4</v>
      </c>
      <c r="T51" s="16">
        <f t="shared" si="1"/>
        <v>240</v>
      </c>
      <c r="U51" s="22">
        <f t="shared" si="2"/>
        <v>0</v>
      </c>
      <c r="V51" s="10">
        <f t="shared" si="3"/>
        <v>0</v>
      </c>
      <c r="W51" s="10">
        <f t="shared" si="4"/>
        <v>22.153846153846153</v>
      </c>
      <c r="X51" s="12">
        <f t="shared" si="5"/>
        <v>0</v>
      </c>
      <c r="Y51" s="12">
        <f t="shared" si="6"/>
        <v>14.76923076923077</v>
      </c>
      <c r="Z51" s="16">
        <f t="shared" si="12"/>
        <v>664.61538461538464</v>
      </c>
      <c r="AA51" s="18">
        <f t="shared" si="7"/>
        <v>0</v>
      </c>
      <c r="AB51" s="22">
        <f t="shared" si="8"/>
        <v>0</v>
      </c>
      <c r="AC51" s="22">
        <f t="shared" si="9"/>
        <v>0</v>
      </c>
      <c r="AD51" s="24">
        <f t="shared" si="10"/>
        <v>0</v>
      </c>
      <c r="AE51" s="24">
        <f t="shared" si="11"/>
        <v>0</v>
      </c>
      <c r="AF51" s="27">
        <f t="shared" si="21"/>
        <v>26.153846153846153</v>
      </c>
      <c r="AG51" s="28">
        <f t="shared" si="18"/>
        <v>477.23333333333335</v>
      </c>
      <c r="AH51" s="27">
        <f t="shared" si="19"/>
        <v>904.61538461538464</v>
      </c>
      <c r="AI51" s="28">
        <f t="shared" si="15"/>
        <v>37162.564835164834</v>
      </c>
      <c r="AJ51" s="27">
        <f t="shared" si="20"/>
        <v>0</v>
      </c>
      <c r="AK51" s="28">
        <f t="shared" si="17"/>
        <v>0</v>
      </c>
    </row>
    <row r="52" spans="1:37" x14ac:dyDescent="0.25">
      <c r="A52" s="3">
        <v>44042</v>
      </c>
      <c r="B52" s="2">
        <v>5</v>
      </c>
      <c r="C52" s="54">
        <v>5</v>
      </c>
      <c r="D52" s="2">
        <v>130</v>
      </c>
      <c r="E52" s="2">
        <v>960</v>
      </c>
      <c r="F52" s="56">
        <v>5</v>
      </c>
      <c r="G52" s="55">
        <v>132</v>
      </c>
      <c r="H52" s="57">
        <v>0</v>
      </c>
      <c r="I52" s="56">
        <v>0</v>
      </c>
      <c r="J52" s="56">
        <v>1</v>
      </c>
      <c r="K52" s="58">
        <v>0</v>
      </c>
      <c r="L52" s="58">
        <v>-1</v>
      </c>
      <c r="M52" s="55">
        <f>102-11</f>
        <v>91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0"/>
        <v>5</v>
      </c>
      <c r="T52" s="16">
        <f t="shared" si="1"/>
        <v>132</v>
      </c>
      <c r="U52" s="22">
        <f t="shared" si="2"/>
        <v>0</v>
      </c>
      <c r="V52" s="10">
        <f t="shared" si="3"/>
        <v>0</v>
      </c>
      <c r="W52" s="10">
        <f t="shared" si="4"/>
        <v>7.384615384615385</v>
      </c>
      <c r="X52" s="12">
        <f t="shared" si="5"/>
        <v>0</v>
      </c>
      <c r="Y52" s="12">
        <f t="shared" si="6"/>
        <v>-7.384615384615385</v>
      </c>
      <c r="Z52" s="16">
        <f t="shared" si="12"/>
        <v>672</v>
      </c>
      <c r="AA52" s="18">
        <f t="shared" si="7"/>
        <v>0</v>
      </c>
      <c r="AB52" s="22">
        <f t="shared" si="8"/>
        <v>0</v>
      </c>
      <c r="AC52" s="22">
        <f t="shared" si="9"/>
        <v>0</v>
      </c>
      <c r="AD52" s="24">
        <f t="shared" si="10"/>
        <v>0</v>
      </c>
      <c r="AE52" s="24">
        <f t="shared" si="11"/>
        <v>0</v>
      </c>
      <c r="AF52" s="27">
        <f t="shared" si="21"/>
        <v>12.384615384615385</v>
      </c>
      <c r="AG52" s="28">
        <f t="shared" si="18"/>
        <v>489.61794871794871</v>
      </c>
      <c r="AH52" s="27">
        <f t="shared" si="19"/>
        <v>804</v>
      </c>
      <c r="AI52" s="28">
        <f t="shared" si="15"/>
        <v>37966.564835164834</v>
      </c>
      <c r="AJ52" s="27">
        <f t="shared" si="20"/>
        <v>0</v>
      </c>
      <c r="AK52" s="28">
        <f t="shared" si="17"/>
        <v>0</v>
      </c>
    </row>
    <row r="53" spans="1:37" x14ac:dyDescent="0.25">
      <c r="A53" s="3">
        <v>44043</v>
      </c>
      <c r="B53" s="2">
        <v>5</v>
      </c>
      <c r="C53" s="54">
        <v>7</v>
      </c>
      <c r="D53" s="2">
        <v>130</v>
      </c>
      <c r="E53" s="2">
        <v>960</v>
      </c>
      <c r="F53" s="56">
        <v>0</v>
      </c>
      <c r="G53" s="55">
        <v>205</v>
      </c>
      <c r="H53" s="57">
        <v>0</v>
      </c>
      <c r="I53" s="56">
        <v>0</v>
      </c>
      <c r="J53" s="56">
        <f>4-2</f>
        <v>2</v>
      </c>
      <c r="K53" s="58">
        <v>0</v>
      </c>
      <c r="L53" s="58">
        <v>0</v>
      </c>
      <c r="M53" s="55">
        <f>101-2</f>
        <v>99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0"/>
        <v>0</v>
      </c>
      <c r="T53" s="16">
        <f t="shared" si="1"/>
        <v>287</v>
      </c>
      <c r="U53" s="22">
        <f t="shared" si="2"/>
        <v>0</v>
      </c>
      <c r="V53" s="10">
        <f t="shared" si="3"/>
        <v>0</v>
      </c>
      <c r="W53" s="10">
        <f t="shared" si="4"/>
        <v>14.76923076923077</v>
      </c>
      <c r="X53" s="12">
        <f t="shared" si="5"/>
        <v>0</v>
      </c>
      <c r="Y53" s="12">
        <f t="shared" si="6"/>
        <v>0</v>
      </c>
      <c r="Z53" s="16">
        <f t="shared" si="12"/>
        <v>731.07692307692309</v>
      </c>
      <c r="AA53" s="18">
        <f t="shared" si="7"/>
        <v>0</v>
      </c>
      <c r="AB53" s="22">
        <f t="shared" si="8"/>
        <v>0</v>
      </c>
      <c r="AC53" s="22">
        <f t="shared" si="9"/>
        <v>0</v>
      </c>
      <c r="AD53" s="24">
        <f t="shared" si="10"/>
        <v>0</v>
      </c>
      <c r="AE53" s="24">
        <f t="shared" si="11"/>
        <v>0</v>
      </c>
      <c r="AF53" s="27">
        <f t="shared" si="21"/>
        <v>14.76923076923077</v>
      </c>
      <c r="AG53" s="28">
        <f t="shared" si="18"/>
        <v>504.38717948717948</v>
      </c>
      <c r="AH53" s="27">
        <f t="shared" si="19"/>
        <v>1018.0769230769231</v>
      </c>
      <c r="AI53" s="28">
        <f t="shared" si="15"/>
        <v>38984.641758241756</v>
      </c>
      <c r="AJ53" s="27">
        <f t="shared" si="20"/>
        <v>0</v>
      </c>
      <c r="AK53" s="28">
        <f t="shared" si="17"/>
        <v>0</v>
      </c>
    </row>
    <row r="54" spans="1:37" x14ac:dyDescent="0.25">
      <c r="A54" s="3">
        <v>44044</v>
      </c>
      <c r="B54" s="2">
        <v>4</v>
      </c>
      <c r="C54" s="54">
        <v>4</v>
      </c>
      <c r="D54" s="54">
        <v>110</v>
      </c>
      <c r="E54" s="2">
        <v>720</v>
      </c>
      <c r="F54" s="56">
        <v>10</v>
      </c>
      <c r="G54" s="55">
        <v>40</v>
      </c>
      <c r="H54" s="57">
        <v>0</v>
      </c>
      <c r="I54" s="56">
        <v>0</v>
      </c>
      <c r="J54" s="56">
        <v>2</v>
      </c>
      <c r="K54" s="58">
        <v>0</v>
      </c>
      <c r="L54" s="58">
        <v>0</v>
      </c>
      <c r="M54" s="55">
        <f>37-2</f>
        <v>35</v>
      </c>
      <c r="N54" s="59">
        <v>0</v>
      </c>
      <c r="O54" s="57">
        <v>0</v>
      </c>
      <c r="P54" s="57">
        <v>0</v>
      </c>
      <c r="Q54" s="60">
        <v>0</v>
      </c>
      <c r="R54" s="60">
        <v>0</v>
      </c>
      <c r="S54" s="10">
        <f t="shared" si="0"/>
        <v>10</v>
      </c>
      <c r="T54" s="16">
        <f t="shared" si="1"/>
        <v>40</v>
      </c>
      <c r="U54" s="22">
        <f t="shared" si="2"/>
        <v>0</v>
      </c>
      <c r="V54" s="10">
        <f t="shared" si="3"/>
        <v>0</v>
      </c>
      <c r="W54" s="10">
        <f t="shared" si="4"/>
        <v>13.09090909090909</v>
      </c>
      <c r="X54" s="12">
        <f t="shared" si="5"/>
        <v>0</v>
      </c>
      <c r="Y54" s="12">
        <f t="shared" si="6"/>
        <v>0</v>
      </c>
      <c r="Z54" s="16">
        <f t="shared" si="12"/>
        <v>229.09090909090909</v>
      </c>
      <c r="AA54" s="18">
        <f t="shared" si="7"/>
        <v>0</v>
      </c>
      <c r="AB54" s="22">
        <f t="shared" si="8"/>
        <v>0</v>
      </c>
      <c r="AC54" s="22">
        <f t="shared" si="9"/>
        <v>0</v>
      </c>
      <c r="AD54" s="24">
        <f t="shared" si="10"/>
        <v>0</v>
      </c>
      <c r="AE54" s="24">
        <f t="shared" si="11"/>
        <v>0</v>
      </c>
      <c r="AF54" s="27">
        <f t="shared" si="21"/>
        <v>23.09090909090909</v>
      </c>
      <c r="AG54" s="28">
        <f t="shared" si="18"/>
        <v>527.47808857808855</v>
      </c>
      <c r="AH54" s="27">
        <f t="shared" si="19"/>
        <v>269.09090909090912</v>
      </c>
      <c r="AI54" s="28">
        <f t="shared" si="15"/>
        <v>39253.732667332668</v>
      </c>
      <c r="AJ54" s="27">
        <f t="shared" si="20"/>
        <v>0</v>
      </c>
      <c r="AK54" s="28">
        <f t="shared" si="17"/>
        <v>0</v>
      </c>
    </row>
    <row r="55" spans="1:37" x14ac:dyDescent="0.25">
      <c r="A55" s="3">
        <v>44045</v>
      </c>
      <c r="B55" s="2">
        <v>4</v>
      </c>
      <c r="C55" s="54">
        <v>7</v>
      </c>
      <c r="D55" s="2">
        <v>110</v>
      </c>
      <c r="E55" s="2">
        <v>720</v>
      </c>
      <c r="F55" s="56">
        <v>60</v>
      </c>
      <c r="G55" s="55">
        <v>130</v>
      </c>
      <c r="H55" s="57">
        <v>0</v>
      </c>
      <c r="I55" s="56">
        <v>0</v>
      </c>
      <c r="J55" s="56">
        <f>4-1</f>
        <v>3</v>
      </c>
      <c r="K55" s="58">
        <v>0</v>
      </c>
      <c r="L55" s="58">
        <v>0</v>
      </c>
      <c r="M55" s="55">
        <f>48-1</f>
        <v>47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0"/>
        <v>105</v>
      </c>
      <c r="T55" s="16">
        <f t="shared" si="1"/>
        <v>227.5</v>
      </c>
      <c r="U55" s="22">
        <f t="shared" si="2"/>
        <v>0</v>
      </c>
      <c r="V55" s="10">
        <f t="shared" si="3"/>
        <v>0</v>
      </c>
      <c r="W55" s="10">
        <f t="shared" si="4"/>
        <v>19.636363636363637</v>
      </c>
      <c r="X55" s="12">
        <f t="shared" si="5"/>
        <v>0</v>
      </c>
      <c r="Y55" s="12">
        <f t="shared" si="6"/>
        <v>0</v>
      </c>
      <c r="Z55" s="16">
        <f t="shared" si="12"/>
        <v>307.63636363636363</v>
      </c>
      <c r="AA55" s="18">
        <f t="shared" si="7"/>
        <v>0</v>
      </c>
      <c r="AB55" s="22">
        <f t="shared" si="8"/>
        <v>0</v>
      </c>
      <c r="AC55" s="22">
        <f t="shared" si="9"/>
        <v>0</v>
      </c>
      <c r="AD55" s="24">
        <f t="shared" si="10"/>
        <v>0</v>
      </c>
      <c r="AE55" s="24">
        <f t="shared" si="11"/>
        <v>0</v>
      </c>
      <c r="AF55" s="27">
        <f t="shared" si="21"/>
        <v>124.63636363636364</v>
      </c>
      <c r="AG55" s="28">
        <f t="shared" si="18"/>
        <v>652.11445221445217</v>
      </c>
      <c r="AH55" s="27">
        <f t="shared" si="19"/>
        <v>535.13636363636363</v>
      </c>
      <c r="AI55" s="28">
        <f t="shared" si="15"/>
        <v>39788.869030969028</v>
      </c>
      <c r="AJ55" s="27">
        <f t="shared" si="20"/>
        <v>0</v>
      </c>
      <c r="AK55" s="28">
        <f t="shared" si="17"/>
        <v>0</v>
      </c>
    </row>
    <row r="56" spans="1:37" x14ac:dyDescent="0.25">
      <c r="A56" s="3">
        <v>44046</v>
      </c>
      <c r="B56" s="2">
        <v>4</v>
      </c>
      <c r="C56" s="54">
        <v>4</v>
      </c>
      <c r="D56" s="2">
        <v>110</v>
      </c>
      <c r="E56" s="2">
        <v>720</v>
      </c>
      <c r="F56" s="56">
        <v>55</v>
      </c>
      <c r="G56" s="55">
        <v>60</v>
      </c>
      <c r="H56" s="57">
        <v>0</v>
      </c>
      <c r="I56" s="56">
        <f>1-1</f>
        <v>0</v>
      </c>
      <c r="J56" s="56">
        <f>5-2</f>
        <v>3</v>
      </c>
      <c r="K56" s="58">
        <v>0</v>
      </c>
      <c r="L56" s="58">
        <v>1</v>
      </c>
      <c r="M56" s="55">
        <f>51-3</f>
        <v>48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0"/>
        <v>55</v>
      </c>
      <c r="T56" s="16">
        <f t="shared" si="1"/>
        <v>60</v>
      </c>
      <c r="U56" s="22">
        <f t="shared" si="2"/>
        <v>0</v>
      </c>
      <c r="V56" s="10">
        <f t="shared" si="3"/>
        <v>0</v>
      </c>
      <c r="W56" s="10">
        <f t="shared" si="4"/>
        <v>19.636363636363637</v>
      </c>
      <c r="X56" s="12">
        <f t="shared" si="5"/>
        <v>0</v>
      </c>
      <c r="Y56" s="12">
        <f t="shared" si="6"/>
        <v>6.545454545454545</v>
      </c>
      <c r="Z56" s="16">
        <f t="shared" si="12"/>
        <v>314.18181818181819</v>
      </c>
      <c r="AA56" s="18">
        <f t="shared" si="7"/>
        <v>0</v>
      </c>
      <c r="AB56" s="22">
        <f t="shared" si="8"/>
        <v>0</v>
      </c>
      <c r="AC56" s="22">
        <f t="shared" si="9"/>
        <v>0</v>
      </c>
      <c r="AD56" s="24">
        <f t="shared" si="10"/>
        <v>0</v>
      </c>
      <c r="AE56" s="24">
        <f t="shared" si="11"/>
        <v>0</v>
      </c>
      <c r="AF56" s="27">
        <f t="shared" si="21"/>
        <v>74.63636363636364</v>
      </c>
      <c r="AG56" s="28">
        <f t="shared" si="18"/>
        <v>726.7508158508158</v>
      </c>
      <c r="AH56" s="27">
        <f t="shared" si="19"/>
        <v>374.18181818181819</v>
      </c>
      <c r="AI56" s="28">
        <f t="shared" si="15"/>
        <v>40163.050849150844</v>
      </c>
      <c r="AJ56" s="27">
        <f t="shared" si="20"/>
        <v>0</v>
      </c>
      <c r="AK56" s="28">
        <f t="shared" si="17"/>
        <v>0</v>
      </c>
    </row>
    <row r="57" spans="1:37" x14ac:dyDescent="0.25">
      <c r="A57" s="3">
        <v>44047</v>
      </c>
      <c r="B57" s="2">
        <v>4</v>
      </c>
      <c r="C57" s="54">
        <v>9</v>
      </c>
      <c r="D57" s="2">
        <v>110</v>
      </c>
      <c r="E57" s="2">
        <v>720</v>
      </c>
      <c r="F57" s="56">
        <v>71</v>
      </c>
      <c r="G57" s="55">
        <v>20</v>
      </c>
      <c r="H57" s="57">
        <v>0</v>
      </c>
      <c r="I57" s="56">
        <v>-1</v>
      </c>
      <c r="J57" s="56">
        <v>4</v>
      </c>
      <c r="K57" s="58">
        <v>1</v>
      </c>
      <c r="L57" s="58">
        <v>0</v>
      </c>
      <c r="M57" s="55">
        <f>42-8</f>
        <v>34</v>
      </c>
      <c r="N57" s="59">
        <v>0</v>
      </c>
      <c r="O57" s="57">
        <v>0</v>
      </c>
      <c r="P57" s="57">
        <v>0</v>
      </c>
      <c r="Q57" s="60">
        <v>0</v>
      </c>
      <c r="R57" s="60">
        <v>0</v>
      </c>
      <c r="S57" s="10">
        <f t="shared" si="0"/>
        <v>159.75</v>
      </c>
      <c r="T57" s="16">
        <f t="shared" si="1"/>
        <v>45</v>
      </c>
      <c r="U57" s="22">
        <f t="shared" si="2"/>
        <v>0</v>
      </c>
      <c r="V57" s="10">
        <f t="shared" si="3"/>
        <v>-6.545454545454545</v>
      </c>
      <c r="W57" s="10">
        <f t="shared" si="4"/>
        <v>26.18181818181818</v>
      </c>
      <c r="X57" s="12">
        <f t="shared" si="5"/>
        <v>6.545454545454545</v>
      </c>
      <c r="Y57" s="12">
        <f t="shared" si="6"/>
        <v>0</v>
      </c>
      <c r="Z57" s="16">
        <f t="shared" si="12"/>
        <v>222.54545454545453</v>
      </c>
      <c r="AA57" s="18">
        <f t="shared" si="7"/>
        <v>0</v>
      </c>
      <c r="AB57" s="22">
        <f t="shared" si="8"/>
        <v>0</v>
      </c>
      <c r="AC57" s="22">
        <f t="shared" si="9"/>
        <v>0</v>
      </c>
      <c r="AD57" s="24">
        <f t="shared" si="10"/>
        <v>0</v>
      </c>
      <c r="AE57" s="24">
        <f t="shared" si="11"/>
        <v>0</v>
      </c>
      <c r="AF57" s="27">
        <f t="shared" si="21"/>
        <v>179.38636363636365</v>
      </c>
      <c r="AG57" s="28">
        <f t="shared" si="18"/>
        <v>906.13717948717942</v>
      </c>
      <c r="AH57" s="27">
        <f t="shared" si="19"/>
        <v>267.5454545454545</v>
      </c>
      <c r="AI57" s="28">
        <f t="shared" si="15"/>
        <v>40430.5963036963</v>
      </c>
      <c r="AJ57" s="27">
        <f t="shared" si="20"/>
        <v>0</v>
      </c>
      <c r="AK57" s="28">
        <f t="shared" si="17"/>
        <v>0</v>
      </c>
    </row>
    <row r="58" spans="1:37" x14ac:dyDescent="0.25">
      <c r="A58" s="3">
        <v>44048</v>
      </c>
      <c r="B58" s="2">
        <v>3</v>
      </c>
      <c r="C58" s="54">
        <v>5</v>
      </c>
      <c r="D58" s="2">
        <v>110</v>
      </c>
      <c r="E58" s="2">
        <v>720</v>
      </c>
      <c r="F58" s="56">
        <v>20</v>
      </c>
      <c r="G58" s="55">
        <v>10</v>
      </c>
      <c r="H58" s="57">
        <v>0</v>
      </c>
      <c r="I58" s="56">
        <v>0</v>
      </c>
      <c r="J58" s="56">
        <v>10</v>
      </c>
      <c r="K58" s="58">
        <v>0</v>
      </c>
      <c r="L58" s="58">
        <v>0</v>
      </c>
      <c r="M58" s="55">
        <f>49</f>
        <v>49</v>
      </c>
      <c r="N58" s="59">
        <v>2</v>
      </c>
      <c r="O58" s="57">
        <v>0</v>
      </c>
      <c r="P58" s="57">
        <v>0</v>
      </c>
      <c r="Q58" s="60">
        <v>0</v>
      </c>
      <c r="R58" s="60">
        <v>0</v>
      </c>
      <c r="S58" s="10">
        <f t="shared" si="0"/>
        <v>33.333333333333336</v>
      </c>
      <c r="T58" s="16">
        <f t="shared" si="1"/>
        <v>16.666666666666668</v>
      </c>
      <c r="U58" s="22">
        <f t="shared" si="2"/>
        <v>0</v>
      </c>
      <c r="V58" s="10">
        <f t="shared" si="3"/>
        <v>0</v>
      </c>
      <c r="W58" s="10">
        <f t="shared" si="4"/>
        <v>65.454545454545453</v>
      </c>
      <c r="X58" s="12">
        <f t="shared" si="5"/>
        <v>0</v>
      </c>
      <c r="Y58" s="12">
        <f t="shared" si="6"/>
        <v>0</v>
      </c>
      <c r="Z58" s="16">
        <f t="shared" si="12"/>
        <v>320.72727272727269</v>
      </c>
      <c r="AA58" s="18">
        <f t="shared" si="7"/>
        <v>13.09090909090909</v>
      </c>
      <c r="AB58" s="22">
        <f t="shared" si="8"/>
        <v>0</v>
      </c>
      <c r="AC58" s="22">
        <f t="shared" si="9"/>
        <v>0</v>
      </c>
      <c r="AD58" s="24">
        <f t="shared" si="10"/>
        <v>0</v>
      </c>
      <c r="AE58" s="24">
        <f t="shared" si="11"/>
        <v>0</v>
      </c>
      <c r="AF58" s="27">
        <f t="shared" si="21"/>
        <v>98.787878787878782</v>
      </c>
      <c r="AG58" s="28">
        <f t="shared" si="18"/>
        <v>1004.9250582750582</v>
      </c>
      <c r="AH58" s="27">
        <f t="shared" si="19"/>
        <v>337.39393939393938</v>
      </c>
      <c r="AI58" s="28">
        <f t="shared" si="15"/>
        <v>40767.990243090237</v>
      </c>
      <c r="AJ58" s="27">
        <f t="shared" si="20"/>
        <v>0</v>
      </c>
      <c r="AK58" s="28">
        <f t="shared" si="17"/>
        <v>0</v>
      </c>
    </row>
    <row r="59" spans="1:37" x14ac:dyDescent="0.25">
      <c r="A59" s="3">
        <v>44049</v>
      </c>
      <c r="B59" s="2">
        <v>3</v>
      </c>
      <c r="C59" s="54">
        <v>4</v>
      </c>
      <c r="D59" s="2">
        <v>110</v>
      </c>
      <c r="E59" s="2">
        <v>720</v>
      </c>
      <c r="F59" s="56">
        <v>86</v>
      </c>
      <c r="G59" s="55">
        <v>117</v>
      </c>
      <c r="H59" s="57">
        <v>0</v>
      </c>
      <c r="I59" s="56">
        <v>0</v>
      </c>
      <c r="J59" s="56">
        <f>7-1</f>
        <v>6</v>
      </c>
      <c r="K59" s="58">
        <v>0</v>
      </c>
      <c r="L59" s="58">
        <v>2</v>
      </c>
      <c r="M59" s="55">
        <f>45+1</f>
        <v>46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0"/>
        <v>114.66666666666667</v>
      </c>
      <c r="T59" s="16">
        <f t="shared" si="1"/>
        <v>156</v>
      </c>
      <c r="U59" s="22">
        <f t="shared" si="2"/>
        <v>0</v>
      </c>
      <c r="V59" s="10">
        <f t="shared" si="3"/>
        <v>0</v>
      </c>
      <c r="W59" s="10">
        <f t="shared" si="4"/>
        <v>39.272727272727273</v>
      </c>
      <c r="X59" s="12">
        <f t="shared" si="5"/>
        <v>0</v>
      </c>
      <c r="Y59" s="12">
        <f t="shared" si="6"/>
        <v>13.09090909090909</v>
      </c>
      <c r="Z59" s="16">
        <f t="shared" si="12"/>
        <v>301.09090909090907</v>
      </c>
      <c r="AA59" s="18">
        <f t="shared" si="7"/>
        <v>0</v>
      </c>
      <c r="AB59" s="22">
        <f t="shared" si="8"/>
        <v>0</v>
      </c>
      <c r="AC59" s="22">
        <f t="shared" si="9"/>
        <v>0</v>
      </c>
      <c r="AD59" s="24">
        <f t="shared" si="10"/>
        <v>0</v>
      </c>
      <c r="AE59" s="24">
        <f t="shared" si="11"/>
        <v>0</v>
      </c>
      <c r="AF59" s="27">
        <f t="shared" si="21"/>
        <v>153.93939393939394</v>
      </c>
      <c r="AG59" s="28">
        <f t="shared" si="18"/>
        <v>1158.8644522144521</v>
      </c>
      <c r="AH59" s="27">
        <f t="shared" si="19"/>
        <v>457.09090909090907</v>
      </c>
      <c r="AI59" s="28">
        <f t="shared" si="15"/>
        <v>41225.081152181148</v>
      </c>
      <c r="AJ59" s="27">
        <f t="shared" si="20"/>
        <v>0</v>
      </c>
      <c r="AK59" s="28">
        <f t="shared" si="17"/>
        <v>0</v>
      </c>
    </row>
    <row r="60" spans="1:37" x14ac:dyDescent="0.25">
      <c r="A60" s="3">
        <v>44050</v>
      </c>
      <c r="B60" s="2">
        <v>4</v>
      </c>
      <c r="C60" s="54">
        <v>7</v>
      </c>
      <c r="D60" s="2">
        <v>110</v>
      </c>
      <c r="E60" s="2">
        <v>720</v>
      </c>
      <c r="F60" s="56">
        <v>50</v>
      </c>
      <c r="G60" s="55">
        <v>0</v>
      </c>
      <c r="H60" s="57">
        <v>0</v>
      </c>
      <c r="I60" s="56">
        <v>2</v>
      </c>
      <c r="J60" s="56">
        <f>19-1</f>
        <v>18</v>
      </c>
      <c r="K60" s="58">
        <v>0</v>
      </c>
      <c r="L60" s="58">
        <v>-1</v>
      </c>
      <c r="M60" s="55">
        <f>56-1</f>
        <v>55</v>
      </c>
      <c r="N60" s="59">
        <v>0</v>
      </c>
      <c r="O60" s="57">
        <v>0</v>
      </c>
      <c r="P60" s="57">
        <v>0</v>
      </c>
      <c r="Q60" s="60">
        <v>0</v>
      </c>
      <c r="R60" s="60">
        <v>0</v>
      </c>
      <c r="S60" s="10">
        <f t="shared" si="0"/>
        <v>87.5</v>
      </c>
      <c r="T60" s="16">
        <f t="shared" si="1"/>
        <v>0</v>
      </c>
      <c r="U60" s="22">
        <f t="shared" si="2"/>
        <v>0</v>
      </c>
      <c r="V60" s="10">
        <f t="shared" si="3"/>
        <v>13.09090909090909</v>
      </c>
      <c r="W60" s="10">
        <f t="shared" si="4"/>
        <v>117.81818181818181</v>
      </c>
      <c r="X60" s="12">
        <f t="shared" si="5"/>
        <v>0</v>
      </c>
      <c r="Y60" s="12">
        <f t="shared" si="6"/>
        <v>-6.545454545454545</v>
      </c>
      <c r="Z60" s="16">
        <f t="shared" si="12"/>
        <v>360</v>
      </c>
      <c r="AA60" s="18">
        <f t="shared" si="7"/>
        <v>0</v>
      </c>
      <c r="AB60" s="22">
        <f t="shared" si="8"/>
        <v>0</v>
      </c>
      <c r="AC60" s="22">
        <f t="shared" si="9"/>
        <v>0</v>
      </c>
      <c r="AD60" s="24">
        <f t="shared" si="10"/>
        <v>0</v>
      </c>
      <c r="AE60" s="24">
        <f t="shared" si="11"/>
        <v>0</v>
      </c>
      <c r="AF60" s="27">
        <f t="shared" si="21"/>
        <v>218.40909090909091</v>
      </c>
      <c r="AG60" s="28">
        <f t="shared" si="18"/>
        <v>1377.273543123543</v>
      </c>
      <c r="AH60" s="27">
        <f t="shared" si="19"/>
        <v>360</v>
      </c>
      <c r="AI60" s="28">
        <f t="shared" si="15"/>
        <v>41585.081152181148</v>
      </c>
      <c r="AJ60" s="27">
        <f t="shared" si="20"/>
        <v>0</v>
      </c>
      <c r="AK60" s="28">
        <f t="shared" si="17"/>
        <v>0</v>
      </c>
    </row>
    <row r="61" spans="1:37" x14ac:dyDescent="0.25">
      <c r="A61" s="3">
        <v>44051</v>
      </c>
      <c r="B61" s="2">
        <v>5</v>
      </c>
      <c r="C61" s="54">
        <v>8</v>
      </c>
      <c r="D61" s="2">
        <v>110</v>
      </c>
      <c r="E61" s="2">
        <v>720</v>
      </c>
      <c r="F61" s="56">
        <v>0</v>
      </c>
      <c r="G61" s="55">
        <v>0</v>
      </c>
      <c r="H61" s="57">
        <v>0</v>
      </c>
      <c r="I61" s="56">
        <f>3</f>
        <v>3</v>
      </c>
      <c r="J61" s="56">
        <f>19-4</f>
        <v>15</v>
      </c>
      <c r="K61" s="58">
        <v>0</v>
      </c>
      <c r="L61" s="58">
        <f>6-1</f>
        <v>5</v>
      </c>
      <c r="M61" s="55">
        <f>25-4</f>
        <v>21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0"/>
        <v>0</v>
      </c>
      <c r="T61" s="16">
        <f t="shared" si="1"/>
        <v>0</v>
      </c>
      <c r="U61" s="22">
        <f t="shared" si="2"/>
        <v>0</v>
      </c>
      <c r="V61" s="10">
        <f t="shared" si="3"/>
        <v>19.636363636363637</v>
      </c>
      <c r="W61" s="10">
        <f t="shared" si="4"/>
        <v>98.181818181818173</v>
      </c>
      <c r="X61" s="12">
        <f t="shared" si="5"/>
        <v>0</v>
      </c>
      <c r="Y61" s="12">
        <f t="shared" si="6"/>
        <v>32.727272727272727</v>
      </c>
      <c r="Z61" s="16">
        <f t="shared" si="12"/>
        <v>137.45454545454547</v>
      </c>
      <c r="AA61" s="18">
        <f t="shared" si="7"/>
        <v>0</v>
      </c>
      <c r="AB61" s="22">
        <f t="shared" si="8"/>
        <v>0</v>
      </c>
      <c r="AC61" s="22">
        <f t="shared" si="9"/>
        <v>0</v>
      </c>
      <c r="AD61" s="24">
        <f t="shared" si="10"/>
        <v>0</v>
      </c>
      <c r="AE61" s="24">
        <f t="shared" si="11"/>
        <v>0</v>
      </c>
      <c r="AF61" s="27">
        <f t="shared" si="21"/>
        <v>117.81818181818181</v>
      </c>
      <c r="AG61" s="28">
        <f t="shared" si="18"/>
        <v>1495.0917249417248</v>
      </c>
      <c r="AH61" s="27">
        <f t="shared" si="19"/>
        <v>137.45454545454547</v>
      </c>
      <c r="AI61" s="28">
        <f t="shared" si="15"/>
        <v>41722.535697635692</v>
      </c>
      <c r="AJ61" s="27">
        <f t="shared" si="20"/>
        <v>0</v>
      </c>
      <c r="AK61" s="28">
        <f t="shared" si="17"/>
        <v>0</v>
      </c>
    </row>
    <row r="62" spans="1:37" x14ac:dyDescent="0.25">
      <c r="A62" s="3">
        <v>44052</v>
      </c>
      <c r="B62" s="54">
        <v>3</v>
      </c>
      <c r="C62" s="54">
        <v>8</v>
      </c>
      <c r="D62" s="2">
        <v>110</v>
      </c>
      <c r="E62" s="2">
        <v>720</v>
      </c>
      <c r="F62" s="56">
        <v>15</v>
      </c>
      <c r="G62" s="55">
        <v>0</v>
      </c>
      <c r="H62" s="57">
        <v>0</v>
      </c>
      <c r="I62" s="56">
        <f>2</f>
        <v>2</v>
      </c>
      <c r="J62" s="56">
        <f>10-3</f>
        <v>7</v>
      </c>
      <c r="K62" s="58">
        <v>0</v>
      </c>
      <c r="L62" s="58">
        <f>3-1</f>
        <v>2</v>
      </c>
      <c r="M62" s="55">
        <f>21-1</f>
        <v>20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0"/>
        <v>40</v>
      </c>
      <c r="T62" s="16">
        <f t="shared" si="1"/>
        <v>0</v>
      </c>
      <c r="U62" s="22">
        <f t="shared" si="2"/>
        <v>0</v>
      </c>
      <c r="V62" s="10">
        <f t="shared" si="3"/>
        <v>13.09090909090909</v>
      </c>
      <c r="W62" s="10">
        <f t="shared" si="4"/>
        <v>45.818181818181813</v>
      </c>
      <c r="X62" s="12">
        <f t="shared" si="5"/>
        <v>0</v>
      </c>
      <c r="Y62" s="12">
        <f t="shared" si="6"/>
        <v>13.09090909090909</v>
      </c>
      <c r="Z62" s="16">
        <f t="shared" si="12"/>
        <v>130.90909090909091</v>
      </c>
      <c r="AA62" s="18">
        <f t="shared" si="7"/>
        <v>0</v>
      </c>
      <c r="AB62" s="22">
        <f t="shared" si="8"/>
        <v>0</v>
      </c>
      <c r="AC62" s="22">
        <f t="shared" si="9"/>
        <v>0</v>
      </c>
      <c r="AD62" s="24">
        <f t="shared" si="10"/>
        <v>0</v>
      </c>
      <c r="AE62" s="24">
        <f t="shared" si="11"/>
        <v>0</v>
      </c>
      <c r="AF62" s="27">
        <f t="shared" si="21"/>
        <v>98.909090909090907</v>
      </c>
      <c r="AG62" s="28">
        <f t="shared" si="18"/>
        <v>1594.0008158508158</v>
      </c>
      <c r="AH62" s="27">
        <f t="shared" si="19"/>
        <v>130.90909090909091</v>
      </c>
      <c r="AI62" s="28">
        <f t="shared" si="15"/>
        <v>41853.444788544781</v>
      </c>
      <c r="AJ62" s="27">
        <f t="shared" si="20"/>
        <v>0</v>
      </c>
      <c r="AK62" s="28">
        <f t="shared" si="17"/>
        <v>0</v>
      </c>
    </row>
    <row r="63" spans="1:37" x14ac:dyDescent="0.25">
      <c r="A63" s="3">
        <v>44053</v>
      </c>
      <c r="B63" s="54">
        <v>5</v>
      </c>
      <c r="C63" s="54">
        <v>9</v>
      </c>
      <c r="D63" s="2">
        <v>110</v>
      </c>
      <c r="E63" s="2">
        <v>720</v>
      </c>
      <c r="F63" s="56">
        <v>230</v>
      </c>
      <c r="G63" s="55">
        <v>20</v>
      </c>
      <c r="H63" s="57">
        <v>0</v>
      </c>
      <c r="I63" s="56">
        <v>1</v>
      </c>
      <c r="J63" s="56">
        <f>20-4</f>
        <v>16</v>
      </c>
      <c r="K63" s="58">
        <v>0</v>
      </c>
      <c r="L63" s="58">
        <v>3</v>
      </c>
      <c r="M63" s="55">
        <f>29-4</f>
        <v>25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0"/>
        <v>414</v>
      </c>
      <c r="T63" s="16">
        <f t="shared" si="1"/>
        <v>36</v>
      </c>
      <c r="U63" s="22">
        <f t="shared" si="2"/>
        <v>0</v>
      </c>
      <c r="V63" s="10">
        <f t="shared" si="3"/>
        <v>6.545454545454545</v>
      </c>
      <c r="W63" s="10">
        <f t="shared" si="4"/>
        <v>104.72727272727272</v>
      </c>
      <c r="X63" s="12">
        <f t="shared" si="5"/>
        <v>0</v>
      </c>
      <c r="Y63" s="12">
        <f t="shared" si="6"/>
        <v>19.636363636363637</v>
      </c>
      <c r="Z63" s="16">
        <f t="shared" si="12"/>
        <v>163.63636363636363</v>
      </c>
      <c r="AA63" s="18">
        <f t="shared" si="7"/>
        <v>0</v>
      </c>
      <c r="AB63" s="22">
        <f t="shared" si="8"/>
        <v>0</v>
      </c>
      <c r="AC63" s="22">
        <f t="shared" si="9"/>
        <v>0</v>
      </c>
      <c r="AD63" s="24">
        <f t="shared" si="10"/>
        <v>0</v>
      </c>
      <c r="AE63" s="24">
        <f t="shared" si="11"/>
        <v>0</v>
      </c>
      <c r="AF63" s="27">
        <f t="shared" si="21"/>
        <v>525.27272727272725</v>
      </c>
      <c r="AG63" s="28">
        <f t="shared" si="18"/>
        <v>2119.2735431235433</v>
      </c>
      <c r="AH63" s="27">
        <f t="shared" si="19"/>
        <v>199.63636363636363</v>
      </c>
      <c r="AI63" s="28">
        <f t="shared" si="15"/>
        <v>42053.081152181141</v>
      </c>
      <c r="AJ63" s="27">
        <f t="shared" si="20"/>
        <v>0</v>
      </c>
      <c r="AK63" s="28">
        <f t="shared" si="17"/>
        <v>0</v>
      </c>
    </row>
    <row r="64" spans="1:37" x14ac:dyDescent="0.25">
      <c r="A64" s="3">
        <v>44054</v>
      </c>
      <c r="B64" s="54">
        <v>2</v>
      </c>
      <c r="C64" s="54">
        <v>3</v>
      </c>
      <c r="D64" s="2">
        <v>110</v>
      </c>
      <c r="E64" s="2">
        <v>720</v>
      </c>
      <c r="F64" s="56">
        <v>15</v>
      </c>
      <c r="G64" s="55">
        <v>1</v>
      </c>
      <c r="H64" s="57">
        <v>0</v>
      </c>
      <c r="I64" s="56">
        <f>2</f>
        <v>2</v>
      </c>
      <c r="J64" s="56">
        <f>14-2</f>
        <v>12</v>
      </c>
      <c r="K64" s="58">
        <v>0</v>
      </c>
      <c r="L64" s="58">
        <v>5</v>
      </c>
      <c r="M64" s="55">
        <f>21-3</f>
        <v>18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0"/>
        <v>22.5</v>
      </c>
      <c r="T64" s="16">
        <f t="shared" si="1"/>
        <v>1.5</v>
      </c>
      <c r="U64" s="22">
        <f t="shared" si="2"/>
        <v>0</v>
      </c>
      <c r="V64" s="10">
        <f t="shared" si="3"/>
        <v>13.09090909090909</v>
      </c>
      <c r="W64" s="10">
        <f t="shared" si="4"/>
        <v>78.545454545454547</v>
      </c>
      <c r="X64" s="12">
        <f t="shared" si="5"/>
        <v>0</v>
      </c>
      <c r="Y64" s="12">
        <f t="shared" si="6"/>
        <v>32.727272727272727</v>
      </c>
      <c r="Z64" s="16">
        <f t="shared" si="12"/>
        <v>117.81818181818181</v>
      </c>
      <c r="AA64" s="18">
        <f t="shared" si="7"/>
        <v>0</v>
      </c>
      <c r="AB64" s="22">
        <f t="shared" si="8"/>
        <v>0</v>
      </c>
      <c r="AC64" s="22">
        <f t="shared" si="9"/>
        <v>0</v>
      </c>
      <c r="AD64" s="24">
        <f t="shared" si="10"/>
        <v>0</v>
      </c>
      <c r="AE64" s="24">
        <f t="shared" si="11"/>
        <v>0</v>
      </c>
      <c r="AF64" s="27">
        <f t="shared" si="21"/>
        <v>114.13636363636364</v>
      </c>
      <c r="AG64" s="28">
        <f t="shared" si="18"/>
        <v>2233.4099067599068</v>
      </c>
      <c r="AH64" s="27">
        <f t="shared" si="19"/>
        <v>119.31818181818181</v>
      </c>
      <c r="AI64" s="28">
        <f t="shared" si="15"/>
        <v>42172.399333999325</v>
      </c>
      <c r="AJ64" s="27">
        <f t="shared" si="20"/>
        <v>0</v>
      </c>
      <c r="AK64" s="28">
        <f t="shared" si="17"/>
        <v>0</v>
      </c>
    </row>
    <row r="65" spans="1:37" x14ac:dyDescent="0.25">
      <c r="A65" s="3">
        <v>44055</v>
      </c>
      <c r="B65" s="54">
        <v>6</v>
      </c>
      <c r="C65" s="54">
        <v>9</v>
      </c>
      <c r="D65" s="2">
        <v>110</v>
      </c>
      <c r="E65" s="2">
        <v>720</v>
      </c>
      <c r="F65" s="56">
        <v>295</v>
      </c>
      <c r="G65" s="55">
        <v>16</v>
      </c>
      <c r="H65" s="57">
        <v>0</v>
      </c>
      <c r="I65" s="56">
        <v>1</v>
      </c>
      <c r="J65" s="56">
        <v>6</v>
      </c>
      <c r="K65" s="58">
        <v>0</v>
      </c>
      <c r="L65" s="58">
        <v>0</v>
      </c>
      <c r="M65" s="55">
        <v>11</v>
      </c>
      <c r="N65" s="59">
        <v>0</v>
      </c>
      <c r="O65" s="57">
        <v>0</v>
      </c>
      <c r="P65" s="57">
        <v>0</v>
      </c>
      <c r="Q65" s="60">
        <v>0</v>
      </c>
      <c r="R65" s="60">
        <v>0</v>
      </c>
      <c r="S65" s="10">
        <f t="shared" si="0"/>
        <v>442.5</v>
      </c>
      <c r="T65" s="16">
        <f t="shared" si="1"/>
        <v>24</v>
      </c>
      <c r="U65" s="22">
        <f t="shared" si="2"/>
        <v>0</v>
      </c>
      <c r="V65" s="10">
        <f t="shared" si="3"/>
        <v>6.545454545454545</v>
      </c>
      <c r="W65" s="10">
        <f t="shared" si="4"/>
        <v>39.272727272727273</v>
      </c>
      <c r="X65" s="12">
        <f t="shared" si="5"/>
        <v>0</v>
      </c>
      <c r="Y65" s="12">
        <f t="shared" si="6"/>
        <v>0</v>
      </c>
      <c r="Z65" s="16">
        <f t="shared" si="12"/>
        <v>72</v>
      </c>
      <c r="AA65" s="18">
        <f t="shared" si="7"/>
        <v>0</v>
      </c>
      <c r="AB65" s="22">
        <f t="shared" si="8"/>
        <v>0</v>
      </c>
      <c r="AC65" s="22">
        <f t="shared" si="9"/>
        <v>0</v>
      </c>
      <c r="AD65" s="24">
        <f t="shared" si="10"/>
        <v>0</v>
      </c>
      <c r="AE65" s="24">
        <f t="shared" si="11"/>
        <v>0</v>
      </c>
      <c r="AF65" s="27">
        <f t="shared" si="21"/>
        <v>488.31818181818181</v>
      </c>
      <c r="AG65" s="28">
        <f t="shared" si="18"/>
        <v>2721.7280885780888</v>
      </c>
      <c r="AH65" s="27">
        <f t="shared" si="19"/>
        <v>96</v>
      </c>
      <c r="AI65" s="28">
        <f t="shared" si="15"/>
        <v>42268.399333999325</v>
      </c>
      <c r="AJ65" s="27">
        <f t="shared" si="20"/>
        <v>0</v>
      </c>
      <c r="AK65" s="28">
        <f t="shared" si="17"/>
        <v>0</v>
      </c>
    </row>
    <row r="66" spans="1:37" x14ac:dyDescent="0.25">
      <c r="A66" s="3">
        <v>44056</v>
      </c>
      <c r="B66" s="54">
        <v>3</v>
      </c>
      <c r="C66" s="54">
        <v>7</v>
      </c>
      <c r="D66" s="2">
        <v>110</v>
      </c>
      <c r="E66" s="2">
        <v>720</v>
      </c>
      <c r="F66" s="56">
        <v>155</v>
      </c>
      <c r="G66" s="55">
        <v>2</v>
      </c>
      <c r="H66" s="57">
        <v>0</v>
      </c>
      <c r="I66" s="56">
        <v>2</v>
      </c>
      <c r="J66" s="56">
        <v>20</v>
      </c>
      <c r="K66" s="58">
        <v>0</v>
      </c>
      <c r="L66" s="58">
        <v>5</v>
      </c>
      <c r="M66" s="55">
        <v>16</v>
      </c>
      <c r="N66" s="59">
        <v>0</v>
      </c>
      <c r="O66" s="57">
        <v>0</v>
      </c>
      <c r="P66" s="57">
        <v>0</v>
      </c>
      <c r="Q66" s="60">
        <v>0</v>
      </c>
      <c r="R66" s="60">
        <v>0</v>
      </c>
      <c r="S66" s="10">
        <f t="shared" si="0"/>
        <v>361.66666666666663</v>
      </c>
      <c r="T66" s="16">
        <f t="shared" si="1"/>
        <v>4.6666666666666661</v>
      </c>
      <c r="U66" s="22">
        <f t="shared" si="2"/>
        <v>0</v>
      </c>
      <c r="V66" s="10">
        <f t="shared" si="3"/>
        <v>13.09090909090909</v>
      </c>
      <c r="W66" s="10">
        <f t="shared" si="4"/>
        <v>130.90909090909091</v>
      </c>
      <c r="X66" s="12">
        <f t="shared" si="5"/>
        <v>0</v>
      </c>
      <c r="Y66" s="12">
        <f t="shared" si="6"/>
        <v>32.727272727272727</v>
      </c>
      <c r="Z66" s="16">
        <f t="shared" si="12"/>
        <v>104.72727272727272</v>
      </c>
      <c r="AA66" s="18">
        <f t="shared" si="7"/>
        <v>0</v>
      </c>
      <c r="AB66" s="22">
        <f t="shared" si="8"/>
        <v>0</v>
      </c>
      <c r="AC66" s="22">
        <f t="shared" si="9"/>
        <v>0</v>
      </c>
      <c r="AD66" s="24">
        <f t="shared" si="10"/>
        <v>0</v>
      </c>
      <c r="AE66" s="24">
        <f t="shared" si="11"/>
        <v>0</v>
      </c>
      <c r="AF66" s="27">
        <f t="shared" si="21"/>
        <v>505.66666666666663</v>
      </c>
      <c r="AG66" s="28">
        <f t="shared" si="18"/>
        <v>3227.3947552447553</v>
      </c>
      <c r="AH66" s="27">
        <f t="shared" si="19"/>
        <v>109.39393939393939</v>
      </c>
      <c r="AI66" s="28">
        <f t="shared" si="15"/>
        <v>42377.793273393261</v>
      </c>
      <c r="AJ66" s="27">
        <f t="shared" si="20"/>
        <v>0</v>
      </c>
      <c r="AK66" s="28">
        <f t="shared" si="17"/>
        <v>0</v>
      </c>
    </row>
    <row r="67" spans="1:37" x14ac:dyDescent="0.25">
      <c r="A67" s="3">
        <v>44057</v>
      </c>
      <c r="B67" s="54">
        <v>3</v>
      </c>
      <c r="C67" s="54">
        <v>4</v>
      </c>
      <c r="D67" s="2">
        <v>110</v>
      </c>
      <c r="E67" s="2">
        <v>720</v>
      </c>
      <c r="F67" s="56">
        <v>60</v>
      </c>
      <c r="G67" s="55">
        <v>11</v>
      </c>
      <c r="H67" s="57">
        <v>0</v>
      </c>
      <c r="I67" s="56">
        <v>7</v>
      </c>
      <c r="J67" s="56">
        <v>22</v>
      </c>
      <c r="K67" s="58">
        <v>2</v>
      </c>
      <c r="L67" s="58">
        <v>4</v>
      </c>
      <c r="M67" s="55">
        <v>31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0"/>
        <v>80</v>
      </c>
      <c r="T67" s="16">
        <f t="shared" si="1"/>
        <v>14.666666666666666</v>
      </c>
      <c r="U67" s="22">
        <f t="shared" si="2"/>
        <v>0</v>
      </c>
      <c r="V67" s="10">
        <f t="shared" si="3"/>
        <v>45.818181818181813</v>
      </c>
      <c r="W67" s="10">
        <f t="shared" si="4"/>
        <v>144</v>
      </c>
      <c r="X67" s="12">
        <f t="shared" si="5"/>
        <v>13.09090909090909</v>
      </c>
      <c r="Y67" s="12">
        <f t="shared" si="6"/>
        <v>26.18181818181818</v>
      </c>
      <c r="Z67" s="16">
        <f t="shared" si="12"/>
        <v>202.90909090909091</v>
      </c>
      <c r="AA67" s="18">
        <f t="shared" si="7"/>
        <v>0</v>
      </c>
      <c r="AB67" s="22">
        <f t="shared" si="8"/>
        <v>0</v>
      </c>
      <c r="AC67" s="22">
        <f t="shared" si="9"/>
        <v>0</v>
      </c>
      <c r="AD67" s="24">
        <f t="shared" si="10"/>
        <v>0</v>
      </c>
      <c r="AE67" s="24">
        <f t="shared" si="11"/>
        <v>0</v>
      </c>
      <c r="AF67" s="27">
        <f t="shared" si="21"/>
        <v>269.81818181818181</v>
      </c>
      <c r="AG67" s="28">
        <f t="shared" si="18"/>
        <v>3497.2129370629373</v>
      </c>
      <c r="AH67" s="27">
        <f t="shared" si="19"/>
        <v>217.57575757575756</v>
      </c>
      <c r="AI67" s="28">
        <f t="shared" si="15"/>
        <v>42595.369030969021</v>
      </c>
      <c r="AJ67" s="27">
        <f t="shared" si="20"/>
        <v>0</v>
      </c>
      <c r="AK67" s="28">
        <f t="shared" si="17"/>
        <v>0</v>
      </c>
    </row>
    <row r="68" spans="1:37" x14ac:dyDescent="0.25">
      <c r="A68" s="3">
        <v>44058</v>
      </c>
      <c r="B68" s="54">
        <v>2</v>
      </c>
      <c r="C68" s="54">
        <v>5</v>
      </c>
      <c r="D68" s="2">
        <v>110</v>
      </c>
      <c r="E68" s="2">
        <v>720</v>
      </c>
      <c r="F68" s="56">
        <v>165</v>
      </c>
      <c r="G68" s="55">
        <v>10</v>
      </c>
      <c r="H68" s="57">
        <v>0</v>
      </c>
      <c r="I68" s="56">
        <v>1</v>
      </c>
      <c r="J68" s="56">
        <f>32-2</f>
        <v>30</v>
      </c>
      <c r="K68" s="58">
        <v>2</v>
      </c>
      <c r="L68" s="58">
        <v>9</v>
      </c>
      <c r="M68" s="55">
        <f>13-2</f>
        <v>11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0"/>
        <v>412.5</v>
      </c>
      <c r="T68" s="16">
        <f t="shared" si="1"/>
        <v>25</v>
      </c>
      <c r="U68" s="22">
        <f t="shared" si="2"/>
        <v>0</v>
      </c>
      <c r="V68" s="10">
        <f t="shared" si="3"/>
        <v>6.545454545454545</v>
      </c>
      <c r="W68" s="10">
        <f t="shared" si="4"/>
        <v>196.36363636363635</v>
      </c>
      <c r="X68" s="12">
        <f t="shared" si="5"/>
        <v>13.09090909090909</v>
      </c>
      <c r="Y68" s="12">
        <f t="shared" si="6"/>
        <v>58.909090909090907</v>
      </c>
      <c r="Z68" s="16">
        <f t="shared" si="12"/>
        <v>72</v>
      </c>
      <c r="AA68" s="18">
        <f t="shared" si="7"/>
        <v>0</v>
      </c>
      <c r="AB68" s="22">
        <f t="shared" si="8"/>
        <v>0</v>
      </c>
      <c r="AC68" s="22">
        <f t="shared" si="9"/>
        <v>0</v>
      </c>
      <c r="AD68" s="24">
        <f t="shared" si="10"/>
        <v>0</v>
      </c>
      <c r="AE68" s="24">
        <f t="shared" si="11"/>
        <v>0</v>
      </c>
      <c r="AF68" s="27">
        <f t="shared" si="21"/>
        <v>615.40909090909088</v>
      </c>
      <c r="AG68" s="28">
        <f t="shared" si="18"/>
        <v>4112.6220279720283</v>
      </c>
      <c r="AH68" s="27">
        <f t="shared" si="19"/>
        <v>97</v>
      </c>
      <c r="AI68" s="28">
        <f t="shared" si="15"/>
        <v>42692.369030969021</v>
      </c>
      <c r="AJ68" s="27">
        <f t="shared" si="20"/>
        <v>0</v>
      </c>
      <c r="AK68" s="28">
        <f t="shared" si="17"/>
        <v>0</v>
      </c>
    </row>
    <row r="69" spans="1:37" x14ac:dyDescent="0.25">
      <c r="A69" s="3">
        <v>44059</v>
      </c>
      <c r="B69" s="54">
        <v>5</v>
      </c>
      <c r="C69" s="54">
        <v>8</v>
      </c>
      <c r="D69" s="2">
        <v>110</v>
      </c>
      <c r="E69" s="2">
        <v>720</v>
      </c>
      <c r="F69" s="56">
        <v>5</v>
      </c>
      <c r="G69" s="55">
        <v>0</v>
      </c>
      <c r="H69" s="57">
        <v>0</v>
      </c>
      <c r="I69" s="56">
        <v>3</v>
      </c>
      <c r="J69" s="56">
        <f>35-4</f>
        <v>31</v>
      </c>
      <c r="K69" s="58">
        <v>0</v>
      </c>
      <c r="L69" s="58">
        <f>3-1</f>
        <v>2</v>
      </c>
      <c r="M69" s="55">
        <f>13</f>
        <v>13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22">IFERROR(($F69/$B69)*$C69,0)</f>
        <v>8</v>
      </c>
      <c r="T69" s="16">
        <f t="shared" ref="T69:T116" si="23">IFERROR(($G69/$B69)*$C69,)</f>
        <v>0</v>
      </c>
      <c r="U69" s="22">
        <f t="shared" ref="U69:U116" si="24">IFERROR(($H69/$B69)*$C69,)</f>
        <v>0</v>
      </c>
      <c r="V69" s="10">
        <f t="shared" ref="V69:V116" si="25">IFERROR(($I69/$D69)*$E69,)</f>
        <v>19.636363636363637</v>
      </c>
      <c r="W69" s="10">
        <f t="shared" ref="W69:W116" si="26">IFERROR(($J69/$D69)*$E69,)</f>
        <v>202.90909090909091</v>
      </c>
      <c r="X69" s="12">
        <f t="shared" ref="X69:X116" si="27">IFERROR(($K69/$D69)*$E69,)</f>
        <v>0</v>
      </c>
      <c r="Y69" s="12">
        <f t="shared" ref="Y69:Y116" si="28">IFERROR(($L69/$D69)*$E69,)</f>
        <v>13.09090909090909</v>
      </c>
      <c r="Z69" s="16">
        <f t="shared" ref="Z69:Z116" si="29">IFERROR(($M69/$D69)*$E69,)</f>
        <v>85.090909090909093</v>
      </c>
      <c r="AA69" s="18">
        <f t="shared" ref="AA69:AA116" si="30">IFERROR(($N69/$D69)*$E69,)</f>
        <v>0</v>
      </c>
      <c r="AB69" s="22">
        <f t="shared" ref="AB69:AB116" si="31">IFERROR(($O69/$D69)*$E69,)</f>
        <v>0</v>
      </c>
      <c r="AC69" s="22">
        <f t="shared" ref="AC69:AC116" si="32">IFERROR(($P69/$D69)*$E69,)</f>
        <v>0</v>
      </c>
      <c r="AD69" s="24">
        <f t="shared" ref="AD69:AD116" si="33">IFERROR(($Q69/$D69)*$E69,)</f>
        <v>0</v>
      </c>
      <c r="AE69" s="24">
        <f t="shared" ref="AE69:AE116" si="34">IFERROR(($R69/$D69)*$E69,)</f>
        <v>0</v>
      </c>
      <c r="AF69" s="27">
        <f t="shared" si="21"/>
        <v>230.54545454545453</v>
      </c>
      <c r="AG69" s="28">
        <f t="shared" si="18"/>
        <v>4343.1674825174832</v>
      </c>
      <c r="AH69" s="27">
        <f t="shared" si="19"/>
        <v>85.090909090909093</v>
      </c>
      <c r="AI69" s="28">
        <f t="shared" si="15"/>
        <v>42777.459940059933</v>
      </c>
      <c r="AJ69" s="27">
        <f t="shared" si="20"/>
        <v>0</v>
      </c>
      <c r="AK69" s="28">
        <f t="shared" si="17"/>
        <v>0</v>
      </c>
    </row>
    <row r="70" spans="1:37" x14ac:dyDescent="0.25">
      <c r="A70" s="3">
        <v>44060</v>
      </c>
      <c r="B70" s="54">
        <v>5</v>
      </c>
      <c r="C70" s="54">
        <v>9</v>
      </c>
      <c r="D70" s="2">
        <v>110</v>
      </c>
      <c r="E70" s="2">
        <v>720</v>
      </c>
      <c r="F70" s="56">
        <v>83</v>
      </c>
      <c r="G70" s="55">
        <v>0</v>
      </c>
      <c r="H70" s="57">
        <v>0</v>
      </c>
      <c r="I70" s="56">
        <f>5</f>
        <v>5</v>
      </c>
      <c r="J70" s="56">
        <f>31-5</f>
        <v>26</v>
      </c>
      <c r="K70" s="58">
        <v>0</v>
      </c>
      <c r="L70" s="58">
        <v>6</v>
      </c>
      <c r="M70" s="55">
        <f>7</f>
        <v>7</v>
      </c>
      <c r="N70" s="59">
        <v>0</v>
      </c>
      <c r="O70" s="57">
        <v>0</v>
      </c>
      <c r="P70" s="57">
        <v>0</v>
      </c>
      <c r="Q70" s="60">
        <v>0</v>
      </c>
      <c r="R70" s="60">
        <v>0</v>
      </c>
      <c r="S70" s="10">
        <f t="shared" si="22"/>
        <v>149.4</v>
      </c>
      <c r="T70" s="16">
        <f t="shared" si="23"/>
        <v>0</v>
      </c>
      <c r="U70" s="22">
        <f t="shared" si="24"/>
        <v>0</v>
      </c>
      <c r="V70" s="10">
        <f t="shared" si="25"/>
        <v>32.727272727272727</v>
      </c>
      <c r="W70" s="10">
        <f t="shared" si="26"/>
        <v>170.18181818181819</v>
      </c>
      <c r="X70" s="12">
        <f t="shared" si="27"/>
        <v>0</v>
      </c>
      <c r="Y70" s="12">
        <f t="shared" si="28"/>
        <v>39.272727272727273</v>
      </c>
      <c r="Z70" s="16">
        <f t="shared" si="29"/>
        <v>45.818181818181813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21"/>
        <v>352.30909090909091</v>
      </c>
      <c r="AG70" s="28">
        <f t="shared" si="18"/>
        <v>4695.4765734265739</v>
      </c>
      <c r="AH70" s="27">
        <f t="shared" si="19"/>
        <v>45.818181818181813</v>
      </c>
      <c r="AI70" s="28">
        <f t="shared" ref="AI70:AI116" si="35">AH70+AI69</f>
        <v>42823.278121878117</v>
      </c>
      <c r="AJ70" s="27">
        <f t="shared" si="20"/>
        <v>0</v>
      </c>
      <c r="AK70" s="28">
        <f t="shared" ref="AK70:AK116" si="36">AJ70+AK69</f>
        <v>0</v>
      </c>
    </row>
    <row r="71" spans="1:37" x14ac:dyDescent="0.25">
      <c r="A71" s="3">
        <v>44061</v>
      </c>
      <c r="B71" s="54">
        <v>2</v>
      </c>
      <c r="C71" s="54">
        <v>7</v>
      </c>
      <c r="D71" s="2">
        <v>110</v>
      </c>
      <c r="E71" s="2">
        <v>720</v>
      </c>
      <c r="F71" s="56">
        <v>60</v>
      </c>
      <c r="G71" s="55">
        <v>0</v>
      </c>
      <c r="H71" s="57">
        <v>0</v>
      </c>
      <c r="I71" s="56">
        <v>2</v>
      </c>
      <c r="J71" s="56">
        <f>29</f>
        <v>29</v>
      </c>
      <c r="K71" s="58">
        <v>0</v>
      </c>
      <c r="L71" s="58">
        <v>0</v>
      </c>
      <c r="M71" s="55">
        <f>10</f>
        <v>10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22"/>
        <v>210</v>
      </c>
      <c r="T71" s="16">
        <f t="shared" si="23"/>
        <v>0</v>
      </c>
      <c r="U71" s="22">
        <f t="shared" si="24"/>
        <v>0</v>
      </c>
      <c r="V71" s="10">
        <f t="shared" si="25"/>
        <v>13.09090909090909</v>
      </c>
      <c r="W71" s="10">
        <f t="shared" si="26"/>
        <v>189.81818181818181</v>
      </c>
      <c r="X71" s="12">
        <f t="shared" si="27"/>
        <v>0</v>
      </c>
      <c r="Y71" s="12">
        <f t="shared" si="28"/>
        <v>0</v>
      </c>
      <c r="Z71" s="16">
        <f t="shared" si="29"/>
        <v>65.454545454545453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21"/>
        <v>412.90909090909088</v>
      </c>
      <c r="AG71" s="28">
        <f t="shared" si="18"/>
        <v>5108.3856643356648</v>
      </c>
      <c r="AH71" s="27">
        <f t="shared" si="19"/>
        <v>65.454545454545453</v>
      </c>
      <c r="AI71" s="28">
        <f t="shared" si="35"/>
        <v>42888.732667332661</v>
      </c>
      <c r="AJ71" s="27">
        <f t="shared" si="20"/>
        <v>0</v>
      </c>
      <c r="AK71" s="28">
        <f t="shared" si="36"/>
        <v>0</v>
      </c>
    </row>
    <row r="72" spans="1:37" x14ac:dyDescent="0.25">
      <c r="A72" s="3">
        <v>44062</v>
      </c>
      <c r="B72" s="54">
        <v>6</v>
      </c>
      <c r="C72" s="54">
        <v>8</v>
      </c>
      <c r="D72" s="2">
        <v>110</v>
      </c>
      <c r="E72" s="2">
        <v>720</v>
      </c>
      <c r="F72" s="56">
        <v>64</v>
      </c>
      <c r="G72" s="55">
        <v>2</v>
      </c>
      <c r="H72" s="57">
        <v>0</v>
      </c>
      <c r="I72" s="56">
        <f>6</f>
        <v>6</v>
      </c>
      <c r="J72" s="56">
        <f>33-5</f>
        <v>28</v>
      </c>
      <c r="K72" s="58">
        <v>0</v>
      </c>
      <c r="L72" s="58">
        <v>6</v>
      </c>
      <c r="M72" s="55">
        <f>7-1</f>
        <v>6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22"/>
        <v>85.333333333333329</v>
      </c>
      <c r="T72" s="16">
        <f t="shared" si="23"/>
        <v>2.6666666666666665</v>
      </c>
      <c r="U72" s="22">
        <f t="shared" si="24"/>
        <v>0</v>
      </c>
      <c r="V72" s="10">
        <f t="shared" si="25"/>
        <v>39.272727272727273</v>
      </c>
      <c r="W72" s="10">
        <f t="shared" si="26"/>
        <v>183.27272727272725</v>
      </c>
      <c r="X72" s="12">
        <f t="shared" si="27"/>
        <v>0</v>
      </c>
      <c r="Y72" s="12">
        <f t="shared" si="28"/>
        <v>39.272727272727273</v>
      </c>
      <c r="Z72" s="16">
        <f t="shared" si="29"/>
        <v>39.272727272727273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21"/>
        <v>307.87878787878788</v>
      </c>
      <c r="AG72" s="28">
        <f t="shared" si="18"/>
        <v>5416.2644522144528</v>
      </c>
      <c r="AH72" s="27">
        <f t="shared" si="19"/>
        <v>41.939393939393938</v>
      </c>
      <c r="AI72" s="28">
        <f t="shared" si="35"/>
        <v>42930.672061272053</v>
      </c>
      <c r="AJ72" s="27">
        <f t="shared" si="20"/>
        <v>0</v>
      </c>
      <c r="AK72" s="28">
        <f t="shared" si="36"/>
        <v>0</v>
      </c>
    </row>
    <row r="73" spans="1:37" x14ac:dyDescent="0.25">
      <c r="A73" s="3">
        <v>44063</v>
      </c>
      <c r="B73" s="54">
        <v>2</v>
      </c>
      <c r="C73" s="54">
        <v>5</v>
      </c>
      <c r="D73" s="2">
        <v>110</v>
      </c>
      <c r="E73" s="2">
        <v>720</v>
      </c>
      <c r="F73" s="56">
        <v>30</v>
      </c>
      <c r="G73" s="55">
        <v>0</v>
      </c>
      <c r="H73" s="57">
        <v>0</v>
      </c>
      <c r="I73" s="56">
        <v>2</v>
      </c>
      <c r="J73" s="56">
        <f>36-3</f>
        <v>33</v>
      </c>
      <c r="K73" s="58">
        <v>0</v>
      </c>
      <c r="L73" s="58">
        <v>3</v>
      </c>
      <c r="M73" s="55">
        <f>8</f>
        <v>8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22"/>
        <v>75</v>
      </c>
      <c r="T73" s="16">
        <f t="shared" si="23"/>
        <v>0</v>
      </c>
      <c r="U73" s="22">
        <f t="shared" si="24"/>
        <v>0</v>
      </c>
      <c r="V73" s="10">
        <f t="shared" si="25"/>
        <v>13.09090909090909</v>
      </c>
      <c r="W73" s="10">
        <f t="shared" si="26"/>
        <v>216</v>
      </c>
      <c r="X73" s="12">
        <f t="shared" si="27"/>
        <v>0</v>
      </c>
      <c r="Y73" s="12">
        <f t="shared" si="28"/>
        <v>19.636363636363637</v>
      </c>
      <c r="Z73" s="16">
        <f t="shared" si="29"/>
        <v>52.36363636363636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21"/>
        <v>304.09090909090912</v>
      </c>
      <c r="AG73" s="28">
        <f t="shared" ref="AG73:AG116" si="37">AF73+AG72</f>
        <v>5720.3553613053618</v>
      </c>
      <c r="AH73" s="27">
        <f t="shared" si="19"/>
        <v>52.36363636363636</v>
      </c>
      <c r="AI73" s="28">
        <f t="shared" si="35"/>
        <v>42983.035697635692</v>
      </c>
      <c r="AJ73" s="27">
        <f t="shared" si="20"/>
        <v>0</v>
      </c>
      <c r="AK73" s="28">
        <f t="shared" si="36"/>
        <v>0</v>
      </c>
    </row>
    <row r="74" spans="1:37" x14ac:dyDescent="0.25">
      <c r="A74" s="3">
        <v>44064</v>
      </c>
      <c r="B74" s="54">
        <v>4</v>
      </c>
      <c r="C74" s="54">
        <v>8</v>
      </c>
      <c r="D74" s="2">
        <v>110</v>
      </c>
      <c r="E74" s="2">
        <v>720</v>
      </c>
      <c r="F74" s="56">
        <v>65</v>
      </c>
      <c r="G74" s="55">
        <v>0</v>
      </c>
      <c r="H74" s="57">
        <v>0</v>
      </c>
      <c r="I74" s="56">
        <v>2</v>
      </c>
      <c r="J74" s="56">
        <f>38-6</f>
        <v>32</v>
      </c>
      <c r="K74" s="58">
        <v>2</v>
      </c>
      <c r="L74" s="58">
        <f>18</f>
        <v>18</v>
      </c>
      <c r="M74" s="55">
        <f>8</f>
        <v>8</v>
      </c>
      <c r="N74" s="59">
        <v>0</v>
      </c>
      <c r="O74" s="57">
        <v>0</v>
      </c>
      <c r="P74" s="57">
        <v>0</v>
      </c>
      <c r="Q74" s="60">
        <v>0</v>
      </c>
      <c r="R74" s="60">
        <v>0</v>
      </c>
      <c r="S74" s="10">
        <f t="shared" si="22"/>
        <v>130</v>
      </c>
      <c r="T74" s="16">
        <f t="shared" si="23"/>
        <v>0</v>
      </c>
      <c r="U74" s="22">
        <f t="shared" si="24"/>
        <v>0</v>
      </c>
      <c r="V74" s="10">
        <f t="shared" si="25"/>
        <v>13.09090909090909</v>
      </c>
      <c r="W74" s="10">
        <f t="shared" si="26"/>
        <v>209.45454545454544</v>
      </c>
      <c r="X74" s="12">
        <f t="shared" si="27"/>
        <v>13.09090909090909</v>
      </c>
      <c r="Y74" s="12">
        <f t="shared" si="28"/>
        <v>117.81818181818181</v>
      </c>
      <c r="Z74" s="16">
        <f t="shared" si="29"/>
        <v>52.36363636363636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>S74+V74+W74</f>
        <v>352.5454545454545</v>
      </c>
      <c r="AG74" s="28">
        <f t="shared" si="37"/>
        <v>6072.9008158508168</v>
      </c>
      <c r="AH74" s="27">
        <f t="shared" si="19"/>
        <v>52.36363636363636</v>
      </c>
      <c r="AI74" s="28">
        <f t="shared" si="35"/>
        <v>43035.399333999332</v>
      </c>
      <c r="AJ74" s="27">
        <f t="shared" si="20"/>
        <v>0</v>
      </c>
      <c r="AK74" s="28">
        <f t="shared" si="36"/>
        <v>0</v>
      </c>
    </row>
    <row r="75" spans="1:37" x14ac:dyDescent="0.25">
      <c r="A75" s="3">
        <v>44065</v>
      </c>
      <c r="B75" s="54">
        <v>3</v>
      </c>
      <c r="C75" s="54">
        <v>5</v>
      </c>
      <c r="D75" s="2">
        <v>110</v>
      </c>
      <c r="E75" s="2">
        <v>720</v>
      </c>
      <c r="F75" s="56">
        <v>205</v>
      </c>
      <c r="G75" s="55">
        <v>3</v>
      </c>
      <c r="H75" s="57">
        <v>0</v>
      </c>
      <c r="I75" s="56">
        <v>1</v>
      </c>
      <c r="J75" s="56">
        <f>24-6</f>
        <v>18</v>
      </c>
      <c r="K75" s="58">
        <v>1</v>
      </c>
      <c r="L75" s="58">
        <f>4-1</f>
        <v>3</v>
      </c>
      <c r="M75" s="55">
        <v>4</v>
      </c>
      <c r="N75" s="59">
        <v>0</v>
      </c>
      <c r="O75" s="57">
        <v>0</v>
      </c>
      <c r="P75" s="57">
        <v>0</v>
      </c>
      <c r="Q75" s="60">
        <v>0</v>
      </c>
      <c r="R75" s="60">
        <v>0</v>
      </c>
      <c r="S75" s="10">
        <f t="shared" si="22"/>
        <v>341.66666666666663</v>
      </c>
      <c r="T75" s="16">
        <f t="shared" si="23"/>
        <v>5</v>
      </c>
      <c r="U75" s="22">
        <f t="shared" si="24"/>
        <v>0</v>
      </c>
      <c r="V75" s="10">
        <f t="shared" si="25"/>
        <v>6.545454545454545</v>
      </c>
      <c r="W75" s="10">
        <f t="shared" si="26"/>
        <v>117.81818181818181</v>
      </c>
      <c r="X75" s="12">
        <f t="shared" si="27"/>
        <v>6.545454545454545</v>
      </c>
      <c r="Y75" s="12">
        <f t="shared" si="28"/>
        <v>19.636363636363637</v>
      </c>
      <c r="Z75" s="16">
        <f t="shared" si="29"/>
        <v>26.18181818181818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ref="AF75:AF116" si="38">S75+V75+W75</f>
        <v>466.030303030303</v>
      </c>
      <c r="AG75" s="28">
        <f t="shared" si="37"/>
        <v>6538.9311188811198</v>
      </c>
      <c r="AH75" s="27">
        <f>T75+Z75</f>
        <v>31.18181818181818</v>
      </c>
      <c r="AI75" s="28">
        <f t="shared" si="35"/>
        <v>43066.581152181148</v>
      </c>
      <c r="AJ75" s="27">
        <f t="shared" ref="AJ75:AJ116" si="39">U75+AB75+AC75</f>
        <v>0</v>
      </c>
      <c r="AK75" s="28">
        <f t="shared" si="36"/>
        <v>0</v>
      </c>
    </row>
    <row r="76" spans="1:37" x14ac:dyDescent="0.25">
      <c r="A76" s="3">
        <v>44066</v>
      </c>
      <c r="B76" s="54">
        <v>7</v>
      </c>
      <c r="C76" s="54">
        <v>9</v>
      </c>
      <c r="D76" s="2">
        <v>110</v>
      </c>
      <c r="E76" s="2">
        <v>720</v>
      </c>
      <c r="F76" s="56">
        <v>155</v>
      </c>
      <c r="G76" s="55">
        <v>0</v>
      </c>
      <c r="H76" s="57">
        <v>0</v>
      </c>
      <c r="I76" s="56">
        <f>3-1</f>
        <v>2</v>
      </c>
      <c r="J76" s="56">
        <f>23-6</f>
        <v>17</v>
      </c>
      <c r="K76" s="58">
        <v>2</v>
      </c>
      <c r="L76" s="58">
        <f>12-2</f>
        <v>10</v>
      </c>
      <c r="M76" s="55">
        <v>2</v>
      </c>
      <c r="N76" s="59">
        <v>0</v>
      </c>
      <c r="O76" s="57">
        <v>0</v>
      </c>
      <c r="P76" s="57">
        <v>0</v>
      </c>
      <c r="Q76" s="60">
        <v>0</v>
      </c>
      <c r="R76" s="60">
        <v>0</v>
      </c>
      <c r="S76" s="10">
        <f t="shared" si="22"/>
        <v>199.28571428571428</v>
      </c>
      <c r="T76" s="16">
        <f t="shared" si="23"/>
        <v>0</v>
      </c>
      <c r="U76" s="22">
        <f t="shared" si="24"/>
        <v>0</v>
      </c>
      <c r="V76" s="10">
        <f t="shared" si="25"/>
        <v>13.09090909090909</v>
      </c>
      <c r="W76" s="10">
        <f t="shared" si="26"/>
        <v>111.27272727272727</v>
      </c>
      <c r="X76" s="12">
        <f t="shared" si="27"/>
        <v>13.09090909090909</v>
      </c>
      <c r="Y76" s="12">
        <f t="shared" si="28"/>
        <v>65.454545454545453</v>
      </c>
      <c r="Z76" s="16">
        <f t="shared" si="29"/>
        <v>13.09090909090909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8"/>
        <v>323.64935064935065</v>
      </c>
      <c r="AG76" s="28">
        <f t="shared" si="37"/>
        <v>6862.5804695304705</v>
      </c>
      <c r="AH76" s="27">
        <f t="shared" ref="AH76:AH116" si="40">T76+Z76</f>
        <v>13.09090909090909</v>
      </c>
      <c r="AI76" s="28">
        <f t="shared" si="35"/>
        <v>43079.67206127206</v>
      </c>
      <c r="AJ76" s="27">
        <f t="shared" si="39"/>
        <v>0</v>
      </c>
      <c r="AK76" s="28">
        <f t="shared" si="36"/>
        <v>0</v>
      </c>
    </row>
    <row r="77" spans="1:37" x14ac:dyDescent="0.25">
      <c r="A77" s="3">
        <v>44067</v>
      </c>
      <c r="B77" s="54">
        <v>3</v>
      </c>
      <c r="C77" s="54">
        <v>7</v>
      </c>
      <c r="D77" s="2">
        <v>110</v>
      </c>
      <c r="E77" s="2">
        <v>720</v>
      </c>
      <c r="F77" s="67">
        <v>175</v>
      </c>
      <c r="G77" s="68">
        <v>0</v>
      </c>
      <c r="H77" s="69">
        <v>0</v>
      </c>
      <c r="I77" s="56">
        <v>0</v>
      </c>
      <c r="J77" s="56">
        <f>15-7</f>
        <v>8</v>
      </c>
      <c r="K77" s="58">
        <v>0</v>
      </c>
      <c r="L77" s="58">
        <f>4</f>
        <v>4</v>
      </c>
      <c r="M77" s="55">
        <v>2</v>
      </c>
      <c r="N77" s="59">
        <v>1</v>
      </c>
      <c r="O77" s="57">
        <v>0</v>
      </c>
      <c r="P77" s="57">
        <v>0</v>
      </c>
      <c r="Q77" s="60">
        <v>0</v>
      </c>
      <c r="R77" s="60">
        <v>0</v>
      </c>
      <c r="S77" s="10">
        <f t="shared" si="22"/>
        <v>408.33333333333337</v>
      </c>
      <c r="T77" s="16">
        <f t="shared" si="23"/>
        <v>0</v>
      </c>
      <c r="U77" s="22">
        <f t="shared" si="24"/>
        <v>0</v>
      </c>
      <c r="V77" s="10">
        <f t="shared" si="25"/>
        <v>0</v>
      </c>
      <c r="W77" s="10">
        <f t="shared" si="26"/>
        <v>52.36363636363636</v>
      </c>
      <c r="X77" s="12">
        <f t="shared" si="27"/>
        <v>0</v>
      </c>
      <c r="Y77" s="12">
        <f t="shared" si="28"/>
        <v>26.18181818181818</v>
      </c>
      <c r="Z77" s="16">
        <f t="shared" si="29"/>
        <v>13.09090909090909</v>
      </c>
      <c r="AA77" s="18">
        <f t="shared" si="30"/>
        <v>6.545454545454545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8"/>
        <v>460.69696969696975</v>
      </c>
      <c r="AG77" s="28">
        <f t="shared" si="37"/>
        <v>7323.2774392274405</v>
      </c>
      <c r="AH77" s="27">
        <f t="shared" si="40"/>
        <v>13.09090909090909</v>
      </c>
      <c r="AI77" s="28">
        <f t="shared" si="35"/>
        <v>43092.762970362972</v>
      </c>
      <c r="AJ77" s="27">
        <f t="shared" si="39"/>
        <v>0</v>
      </c>
      <c r="AK77" s="28">
        <f t="shared" si="36"/>
        <v>0</v>
      </c>
    </row>
    <row r="78" spans="1:37" x14ac:dyDescent="0.25">
      <c r="A78" s="3">
        <v>44068</v>
      </c>
      <c r="B78" s="54">
        <v>4</v>
      </c>
      <c r="C78" s="54">
        <v>6</v>
      </c>
      <c r="D78" s="2">
        <v>110</v>
      </c>
      <c r="E78" s="2">
        <v>720</v>
      </c>
      <c r="F78" s="67">
        <v>160</v>
      </c>
      <c r="G78" s="68">
        <v>0</v>
      </c>
      <c r="H78" s="69">
        <v>0</v>
      </c>
      <c r="I78" s="56">
        <f>4</f>
        <v>4</v>
      </c>
      <c r="J78" s="56">
        <f>9-3</f>
        <v>6</v>
      </c>
      <c r="K78" s="58">
        <v>1</v>
      </c>
      <c r="L78" s="58">
        <f>4-3</f>
        <v>1</v>
      </c>
      <c r="M78" s="55">
        <f>1</f>
        <v>1</v>
      </c>
      <c r="N78" s="59">
        <v>0</v>
      </c>
      <c r="O78" s="57">
        <v>0</v>
      </c>
      <c r="P78" s="57">
        <v>0</v>
      </c>
      <c r="Q78" s="60">
        <v>0</v>
      </c>
      <c r="R78" s="60">
        <v>0</v>
      </c>
      <c r="S78" s="10">
        <f t="shared" si="22"/>
        <v>240</v>
      </c>
      <c r="T78" s="16">
        <f t="shared" si="23"/>
        <v>0</v>
      </c>
      <c r="U78" s="22">
        <f t="shared" si="24"/>
        <v>0</v>
      </c>
      <c r="V78" s="10">
        <f t="shared" si="25"/>
        <v>26.18181818181818</v>
      </c>
      <c r="W78" s="10">
        <f t="shared" si="26"/>
        <v>39.272727272727273</v>
      </c>
      <c r="X78" s="12">
        <f t="shared" si="27"/>
        <v>6.545454545454545</v>
      </c>
      <c r="Y78" s="12">
        <f t="shared" si="28"/>
        <v>6.545454545454545</v>
      </c>
      <c r="Z78" s="16">
        <f t="shared" si="29"/>
        <v>6.545454545454545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8"/>
        <v>305.45454545454544</v>
      </c>
      <c r="AG78" s="28">
        <f t="shared" si="37"/>
        <v>7628.7319846819855</v>
      </c>
      <c r="AH78" s="27">
        <f t="shared" si="40"/>
        <v>6.545454545454545</v>
      </c>
      <c r="AI78" s="28">
        <f t="shared" si="35"/>
        <v>43099.308424908428</v>
      </c>
      <c r="AJ78" s="27">
        <f t="shared" si="39"/>
        <v>0</v>
      </c>
      <c r="AK78" s="28">
        <f t="shared" si="36"/>
        <v>0</v>
      </c>
    </row>
    <row r="79" spans="1:37" x14ac:dyDescent="0.25">
      <c r="A79" s="3">
        <v>44069</v>
      </c>
      <c r="B79" s="54">
        <v>4</v>
      </c>
      <c r="C79" s="54">
        <v>8</v>
      </c>
      <c r="D79" s="2">
        <v>110</v>
      </c>
      <c r="E79" s="2">
        <v>720</v>
      </c>
      <c r="F79" s="67">
        <v>529</v>
      </c>
      <c r="G79" s="68">
        <v>0</v>
      </c>
      <c r="H79" s="69">
        <v>0</v>
      </c>
      <c r="I79" s="56">
        <v>2</v>
      </c>
      <c r="J79" s="56">
        <f>36</f>
        <v>36</v>
      </c>
      <c r="K79" s="58">
        <v>0</v>
      </c>
      <c r="L79" s="58">
        <v>6</v>
      </c>
      <c r="M79" s="55">
        <f>10</f>
        <v>10</v>
      </c>
      <c r="N79" s="59">
        <v>0</v>
      </c>
      <c r="O79" s="57">
        <v>0</v>
      </c>
      <c r="P79" s="57">
        <v>0</v>
      </c>
      <c r="Q79" s="60">
        <v>0</v>
      </c>
      <c r="R79" s="60">
        <v>0</v>
      </c>
      <c r="S79" s="10">
        <f t="shared" si="22"/>
        <v>1058</v>
      </c>
      <c r="T79" s="16">
        <f t="shared" si="23"/>
        <v>0</v>
      </c>
      <c r="U79" s="22">
        <f t="shared" si="24"/>
        <v>0</v>
      </c>
      <c r="V79" s="10">
        <f t="shared" si="25"/>
        <v>13.09090909090909</v>
      </c>
      <c r="W79" s="10">
        <f t="shared" si="26"/>
        <v>235.63636363636363</v>
      </c>
      <c r="X79" s="12">
        <f t="shared" si="27"/>
        <v>0</v>
      </c>
      <c r="Y79" s="12">
        <f t="shared" si="28"/>
        <v>39.272727272727273</v>
      </c>
      <c r="Z79" s="16">
        <f t="shared" si="29"/>
        <v>65.454545454545453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8"/>
        <v>1306.7272727272725</v>
      </c>
      <c r="AG79" s="28">
        <f t="shared" si="37"/>
        <v>8935.4592574092585</v>
      </c>
      <c r="AH79" s="27">
        <f t="shared" si="40"/>
        <v>65.454545454545453</v>
      </c>
      <c r="AI79" s="28">
        <f t="shared" si="35"/>
        <v>43164.762970362972</v>
      </c>
      <c r="AJ79" s="27">
        <f t="shared" si="39"/>
        <v>0</v>
      </c>
      <c r="AK79" s="28">
        <f t="shared" si="36"/>
        <v>0</v>
      </c>
    </row>
    <row r="80" spans="1:37" x14ac:dyDescent="0.25">
      <c r="A80" s="3">
        <v>44070</v>
      </c>
      <c r="B80" s="54">
        <v>3</v>
      </c>
      <c r="C80" s="54">
        <v>6</v>
      </c>
      <c r="D80" s="2">
        <v>110</v>
      </c>
      <c r="E80" s="2">
        <v>720</v>
      </c>
      <c r="F80" s="67">
        <v>486</v>
      </c>
      <c r="G80" s="68">
        <v>0</v>
      </c>
      <c r="H80" s="69">
        <v>0</v>
      </c>
      <c r="I80" s="56">
        <v>6</v>
      </c>
      <c r="J80" s="56">
        <f>32-1</f>
        <v>31</v>
      </c>
      <c r="K80" s="58">
        <v>0</v>
      </c>
      <c r="L80" s="58">
        <f>4-1</f>
        <v>3</v>
      </c>
      <c r="M80" s="55">
        <f>4</f>
        <v>4</v>
      </c>
      <c r="N80" s="59">
        <v>0</v>
      </c>
      <c r="O80" s="57">
        <v>0</v>
      </c>
      <c r="P80" s="57">
        <v>0</v>
      </c>
      <c r="Q80" s="60">
        <v>0</v>
      </c>
      <c r="R80" s="60">
        <v>0</v>
      </c>
      <c r="S80" s="10">
        <f t="shared" si="22"/>
        <v>972</v>
      </c>
      <c r="T80" s="16">
        <f t="shared" si="23"/>
        <v>0</v>
      </c>
      <c r="U80" s="22">
        <f t="shared" si="24"/>
        <v>0</v>
      </c>
      <c r="V80" s="10">
        <f t="shared" si="25"/>
        <v>39.272727272727273</v>
      </c>
      <c r="W80" s="10">
        <f t="shared" si="26"/>
        <v>202.90909090909091</v>
      </c>
      <c r="X80" s="12">
        <f t="shared" si="27"/>
        <v>0</v>
      </c>
      <c r="Y80" s="12">
        <f t="shared" si="28"/>
        <v>19.636363636363637</v>
      </c>
      <c r="Z80" s="16">
        <f t="shared" si="29"/>
        <v>26.18181818181818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8"/>
        <v>1214.1818181818182</v>
      </c>
      <c r="AG80" s="28">
        <f t="shared" si="37"/>
        <v>10149.641075591077</v>
      </c>
      <c r="AH80" s="27">
        <f t="shared" si="40"/>
        <v>26.18181818181818</v>
      </c>
      <c r="AI80" s="28">
        <f t="shared" si="35"/>
        <v>43190.944788544788</v>
      </c>
      <c r="AJ80" s="27">
        <f t="shared" si="39"/>
        <v>0</v>
      </c>
      <c r="AK80" s="28">
        <f t="shared" si="36"/>
        <v>0</v>
      </c>
    </row>
    <row r="81" spans="1:37" x14ac:dyDescent="0.25">
      <c r="A81" s="3">
        <v>44071</v>
      </c>
      <c r="B81" s="54">
        <v>3</v>
      </c>
      <c r="C81" s="54">
        <v>7</v>
      </c>
      <c r="D81" s="2">
        <v>110</v>
      </c>
      <c r="E81" s="2">
        <v>720</v>
      </c>
      <c r="F81" s="67">
        <v>100</v>
      </c>
      <c r="G81" s="68">
        <v>0</v>
      </c>
      <c r="H81" s="69">
        <v>0</v>
      </c>
      <c r="I81" s="56">
        <f>1</f>
        <v>1</v>
      </c>
      <c r="J81" s="56">
        <f>19-2</f>
        <v>17</v>
      </c>
      <c r="K81" s="58">
        <v>0</v>
      </c>
      <c r="L81" s="58">
        <f>4</f>
        <v>4</v>
      </c>
      <c r="M81" s="55">
        <v>0</v>
      </c>
      <c r="N81" s="59">
        <v>0</v>
      </c>
      <c r="O81" s="57">
        <v>0</v>
      </c>
      <c r="P81" s="57">
        <v>0</v>
      </c>
      <c r="Q81" s="60">
        <v>0</v>
      </c>
      <c r="R81" s="60">
        <v>0</v>
      </c>
      <c r="S81" s="10">
        <f t="shared" si="22"/>
        <v>233.33333333333334</v>
      </c>
      <c r="T81" s="16">
        <f t="shared" si="23"/>
        <v>0</v>
      </c>
      <c r="U81" s="22">
        <f t="shared" si="24"/>
        <v>0</v>
      </c>
      <c r="V81" s="10">
        <f t="shared" si="25"/>
        <v>6.545454545454545</v>
      </c>
      <c r="W81" s="10">
        <f t="shared" si="26"/>
        <v>111.27272727272727</v>
      </c>
      <c r="X81" s="12">
        <f t="shared" si="27"/>
        <v>0</v>
      </c>
      <c r="Y81" s="12">
        <f t="shared" si="28"/>
        <v>26.18181818181818</v>
      </c>
      <c r="Z81" s="16">
        <f t="shared" si="29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8"/>
        <v>351.15151515151513</v>
      </c>
      <c r="AG81" s="28">
        <f t="shared" si="37"/>
        <v>10500.792590742592</v>
      </c>
      <c r="AH81" s="27">
        <f t="shared" si="40"/>
        <v>0</v>
      </c>
      <c r="AI81" s="28">
        <f t="shared" si="35"/>
        <v>43190.944788544788</v>
      </c>
      <c r="AJ81" s="27">
        <f t="shared" si="39"/>
        <v>0</v>
      </c>
      <c r="AK81" s="28">
        <f t="shared" si="36"/>
        <v>0</v>
      </c>
    </row>
    <row r="82" spans="1:37" x14ac:dyDescent="0.25">
      <c r="A82" s="3">
        <v>44072</v>
      </c>
      <c r="B82" s="54">
        <v>3</v>
      </c>
      <c r="C82" s="54">
        <v>8</v>
      </c>
      <c r="D82" s="2">
        <v>110</v>
      </c>
      <c r="E82" s="2">
        <v>720</v>
      </c>
      <c r="F82" s="67">
        <v>455</v>
      </c>
      <c r="G82" s="68">
        <v>0</v>
      </c>
      <c r="H82" s="69">
        <v>0</v>
      </c>
      <c r="I82" s="67">
        <f>3</f>
        <v>3</v>
      </c>
      <c r="J82" s="56">
        <f>45</f>
        <v>45</v>
      </c>
      <c r="K82" s="58">
        <v>1</v>
      </c>
      <c r="L82" s="58">
        <v>5</v>
      </c>
      <c r="M82" s="55">
        <f>5</f>
        <v>5</v>
      </c>
      <c r="N82" s="59">
        <v>0</v>
      </c>
      <c r="O82" s="57">
        <v>0</v>
      </c>
      <c r="P82" s="57">
        <v>0</v>
      </c>
      <c r="Q82" s="60">
        <v>0</v>
      </c>
      <c r="R82" s="60">
        <v>0</v>
      </c>
      <c r="S82" s="10">
        <f t="shared" si="22"/>
        <v>1213.3333333333333</v>
      </c>
      <c r="T82" s="16">
        <f t="shared" si="23"/>
        <v>0</v>
      </c>
      <c r="U82" s="22">
        <f t="shared" si="24"/>
        <v>0</v>
      </c>
      <c r="V82" s="10">
        <f t="shared" si="25"/>
        <v>19.636363636363637</v>
      </c>
      <c r="W82" s="10">
        <f t="shared" si="26"/>
        <v>294.54545454545456</v>
      </c>
      <c r="X82" s="12">
        <f t="shared" si="27"/>
        <v>6.545454545454545</v>
      </c>
      <c r="Y82" s="12">
        <f t="shared" si="28"/>
        <v>32.727272727272727</v>
      </c>
      <c r="Z82" s="16">
        <f t="shared" si="29"/>
        <v>32.727272727272727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8"/>
        <v>1527.5151515151515</v>
      </c>
      <c r="AG82" s="28">
        <f t="shared" si="37"/>
        <v>12028.307742257744</v>
      </c>
      <c r="AH82" s="27">
        <f t="shared" si="40"/>
        <v>32.727272727272727</v>
      </c>
      <c r="AI82" s="28">
        <f t="shared" si="35"/>
        <v>43223.67206127206</v>
      </c>
      <c r="AJ82" s="27">
        <f t="shared" si="39"/>
        <v>0</v>
      </c>
      <c r="AK82" s="28">
        <f t="shared" si="36"/>
        <v>0</v>
      </c>
    </row>
    <row r="83" spans="1:37" x14ac:dyDescent="0.25">
      <c r="A83" s="3">
        <v>44073</v>
      </c>
      <c r="B83" s="70">
        <v>2</v>
      </c>
      <c r="C83" s="70">
        <v>5</v>
      </c>
      <c r="D83" s="51">
        <v>110</v>
      </c>
      <c r="E83" s="51">
        <v>720</v>
      </c>
      <c r="F83" s="71">
        <v>40</v>
      </c>
      <c r="G83" s="72">
        <v>0</v>
      </c>
      <c r="H83" s="73">
        <v>0</v>
      </c>
      <c r="I83" s="71">
        <v>4</v>
      </c>
      <c r="J83" s="71">
        <f>44-4</f>
        <v>40</v>
      </c>
      <c r="K83" s="74">
        <v>0</v>
      </c>
      <c r="L83" s="74">
        <v>6</v>
      </c>
      <c r="M83" s="72">
        <v>4</v>
      </c>
      <c r="N83" s="59">
        <v>0</v>
      </c>
      <c r="O83" s="57">
        <v>0</v>
      </c>
      <c r="P83" s="57">
        <v>0</v>
      </c>
      <c r="Q83" s="60">
        <v>0</v>
      </c>
      <c r="R83" s="60">
        <v>0</v>
      </c>
      <c r="S83" s="10">
        <f t="shared" si="22"/>
        <v>100</v>
      </c>
      <c r="T83" s="16">
        <f t="shared" si="23"/>
        <v>0</v>
      </c>
      <c r="U83" s="22">
        <f t="shared" si="24"/>
        <v>0</v>
      </c>
      <c r="V83" s="10">
        <f t="shared" si="25"/>
        <v>26.18181818181818</v>
      </c>
      <c r="W83" s="10">
        <f t="shared" si="26"/>
        <v>261.81818181818181</v>
      </c>
      <c r="X83" s="12">
        <f t="shared" si="27"/>
        <v>0</v>
      </c>
      <c r="Y83" s="12">
        <f t="shared" si="28"/>
        <v>39.272727272727273</v>
      </c>
      <c r="Z83" s="16">
        <f t="shared" si="29"/>
        <v>26.18181818181818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8"/>
        <v>388</v>
      </c>
      <c r="AG83" s="28">
        <f t="shared" si="37"/>
        <v>12416.307742257744</v>
      </c>
      <c r="AH83" s="27">
        <f t="shared" si="40"/>
        <v>26.18181818181818</v>
      </c>
      <c r="AI83" s="28">
        <f t="shared" si="35"/>
        <v>43249.853879453876</v>
      </c>
      <c r="AJ83" s="27">
        <f t="shared" si="39"/>
        <v>0</v>
      </c>
      <c r="AK83" s="28">
        <f t="shared" si="36"/>
        <v>0</v>
      </c>
    </row>
    <row r="84" spans="1:37" x14ac:dyDescent="0.25">
      <c r="A84" s="3">
        <v>44074</v>
      </c>
      <c r="B84" s="54">
        <v>4</v>
      </c>
      <c r="C84" s="54">
        <v>7</v>
      </c>
      <c r="D84" s="2">
        <v>110</v>
      </c>
      <c r="E84" s="2">
        <v>720</v>
      </c>
      <c r="F84" s="56">
        <v>53</v>
      </c>
      <c r="G84" s="55">
        <v>0</v>
      </c>
      <c r="H84" s="57">
        <v>0</v>
      </c>
      <c r="I84" s="56">
        <v>7</v>
      </c>
      <c r="J84" s="56">
        <v>62</v>
      </c>
      <c r="K84" s="58">
        <v>1</v>
      </c>
      <c r="L84" s="58">
        <v>6</v>
      </c>
      <c r="M84" s="55">
        <v>0</v>
      </c>
      <c r="N84" s="59">
        <v>0</v>
      </c>
      <c r="O84" s="57">
        <v>0</v>
      </c>
      <c r="P84" s="57">
        <v>0</v>
      </c>
      <c r="Q84" s="60">
        <v>0</v>
      </c>
      <c r="R84" s="60">
        <v>0</v>
      </c>
      <c r="S84" s="10">
        <f t="shared" si="22"/>
        <v>92.75</v>
      </c>
      <c r="T84" s="16">
        <f t="shared" si="23"/>
        <v>0</v>
      </c>
      <c r="U84" s="22">
        <f t="shared" si="24"/>
        <v>0</v>
      </c>
      <c r="V84" s="10">
        <f t="shared" si="25"/>
        <v>45.818181818181813</v>
      </c>
      <c r="W84" s="10">
        <f t="shared" si="26"/>
        <v>405.81818181818181</v>
      </c>
      <c r="X84" s="12">
        <f t="shared" si="27"/>
        <v>6.545454545454545</v>
      </c>
      <c r="Y84" s="12">
        <f t="shared" si="28"/>
        <v>39.272727272727273</v>
      </c>
      <c r="Z84" s="16">
        <f t="shared" si="29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8"/>
        <v>544.38636363636363</v>
      </c>
      <c r="AG84" s="28">
        <f t="shared" si="37"/>
        <v>12960.694105894108</v>
      </c>
      <c r="AH84" s="27">
        <f t="shared" si="40"/>
        <v>0</v>
      </c>
      <c r="AI84" s="28">
        <f t="shared" si="35"/>
        <v>43249.853879453876</v>
      </c>
      <c r="AJ84" s="27">
        <f t="shared" si="39"/>
        <v>0</v>
      </c>
      <c r="AK84" s="28">
        <f t="shared" si="36"/>
        <v>0</v>
      </c>
    </row>
    <row r="85" spans="1:37" x14ac:dyDescent="0.25">
      <c r="A85" s="3">
        <v>44075</v>
      </c>
      <c r="B85" s="54">
        <v>4</v>
      </c>
      <c r="C85" s="54">
        <v>8</v>
      </c>
      <c r="D85" s="2">
        <v>110</v>
      </c>
      <c r="E85" s="2">
        <v>720</v>
      </c>
      <c r="F85" s="56">
        <v>165</v>
      </c>
      <c r="G85" s="55">
        <v>0</v>
      </c>
      <c r="H85" s="57">
        <v>0</v>
      </c>
      <c r="I85" s="56">
        <v>9</v>
      </c>
      <c r="J85" s="56">
        <v>32</v>
      </c>
      <c r="K85" s="58">
        <v>1</v>
      </c>
      <c r="L85" s="58">
        <v>7</v>
      </c>
      <c r="M85" s="55">
        <v>1</v>
      </c>
      <c r="N85" s="59">
        <v>0</v>
      </c>
      <c r="O85" s="57">
        <v>0</v>
      </c>
      <c r="P85" s="57">
        <v>1</v>
      </c>
      <c r="Q85" s="60">
        <v>0</v>
      </c>
      <c r="R85" s="60">
        <v>1</v>
      </c>
      <c r="S85" s="10">
        <f t="shared" si="22"/>
        <v>330</v>
      </c>
      <c r="T85" s="16">
        <f t="shared" si="23"/>
        <v>0</v>
      </c>
      <c r="U85" s="22">
        <f t="shared" si="24"/>
        <v>0</v>
      </c>
      <c r="V85" s="10">
        <f t="shared" si="25"/>
        <v>58.909090909090907</v>
      </c>
      <c r="W85" s="10">
        <f t="shared" si="26"/>
        <v>209.45454545454544</v>
      </c>
      <c r="X85" s="12">
        <f t="shared" si="27"/>
        <v>6.545454545454545</v>
      </c>
      <c r="Y85" s="12">
        <f t="shared" si="28"/>
        <v>45.818181818181813</v>
      </c>
      <c r="Z85" s="16">
        <f t="shared" si="29"/>
        <v>6.545454545454545</v>
      </c>
      <c r="AA85" s="18">
        <f t="shared" si="30"/>
        <v>0</v>
      </c>
      <c r="AB85" s="22">
        <f t="shared" si="31"/>
        <v>0</v>
      </c>
      <c r="AC85" s="22">
        <f t="shared" si="32"/>
        <v>6.545454545454545</v>
      </c>
      <c r="AD85" s="24">
        <f t="shared" si="33"/>
        <v>0</v>
      </c>
      <c r="AE85" s="24">
        <f t="shared" si="34"/>
        <v>6.545454545454545</v>
      </c>
      <c r="AF85" s="27">
        <f t="shared" si="38"/>
        <v>598.36363636363626</v>
      </c>
      <c r="AG85" s="28">
        <f t="shared" si="37"/>
        <v>13559.057742257744</v>
      </c>
      <c r="AH85" s="27">
        <f t="shared" si="40"/>
        <v>6.545454545454545</v>
      </c>
      <c r="AI85" s="28">
        <f t="shared" si="35"/>
        <v>43256.399333999332</v>
      </c>
      <c r="AJ85" s="27">
        <f t="shared" si="39"/>
        <v>6.545454545454545</v>
      </c>
      <c r="AK85" s="28">
        <f t="shared" si="36"/>
        <v>6.545454545454545</v>
      </c>
    </row>
    <row r="86" spans="1:37" x14ac:dyDescent="0.25">
      <c r="A86" s="3">
        <v>44076</v>
      </c>
      <c r="B86" s="54">
        <v>4</v>
      </c>
      <c r="C86" s="54">
        <v>5</v>
      </c>
      <c r="D86" s="2">
        <v>110</v>
      </c>
      <c r="E86" s="2">
        <v>720</v>
      </c>
      <c r="F86" s="56">
        <v>115</v>
      </c>
      <c r="G86" s="55">
        <v>0</v>
      </c>
      <c r="H86" s="57">
        <v>0</v>
      </c>
      <c r="I86" s="56">
        <v>3</v>
      </c>
      <c r="J86" s="56">
        <v>35</v>
      </c>
      <c r="K86" s="58">
        <v>0</v>
      </c>
      <c r="L86" s="58">
        <v>5</v>
      </c>
      <c r="M86" s="55">
        <v>5</v>
      </c>
      <c r="N86" s="59">
        <v>0</v>
      </c>
      <c r="O86" s="57">
        <v>0</v>
      </c>
      <c r="P86" s="57">
        <v>1</v>
      </c>
      <c r="Q86" s="60">
        <v>0</v>
      </c>
      <c r="R86" s="60">
        <v>0</v>
      </c>
      <c r="S86" s="10">
        <f t="shared" si="22"/>
        <v>143.75</v>
      </c>
      <c r="T86" s="16">
        <f t="shared" si="23"/>
        <v>0</v>
      </c>
      <c r="U86" s="22">
        <f t="shared" si="24"/>
        <v>0</v>
      </c>
      <c r="V86" s="10">
        <f t="shared" si="25"/>
        <v>19.636363636363637</v>
      </c>
      <c r="W86" s="10">
        <f t="shared" si="26"/>
        <v>229.09090909090909</v>
      </c>
      <c r="X86" s="12">
        <f t="shared" si="27"/>
        <v>0</v>
      </c>
      <c r="Y86" s="12">
        <f t="shared" si="28"/>
        <v>32.727272727272727</v>
      </c>
      <c r="Z86" s="16">
        <f t="shared" si="29"/>
        <v>32.727272727272727</v>
      </c>
      <c r="AA86" s="18">
        <f t="shared" si="30"/>
        <v>0</v>
      </c>
      <c r="AB86" s="22">
        <f t="shared" si="31"/>
        <v>0</v>
      </c>
      <c r="AC86" s="22">
        <f t="shared" si="32"/>
        <v>6.545454545454545</v>
      </c>
      <c r="AD86" s="24">
        <f t="shared" si="33"/>
        <v>0</v>
      </c>
      <c r="AE86" s="24">
        <f t="shared" si="34"/>
        <v>0</v>
      </c>
      <c r="AF86" s="27">
        <f t="shared" si="38"/>
        <v>392.47727272727275</v>
      </c>
      <c r="AG86" s="28">
        <f t="shared" si="37"/>
        <v>13951.535014985016</v>
      </c>
      <c r="AH86" s="27">
        <f t="shared" si="40"/>
        <v>32.727272727272727</v>
      </c>
      <c r="AI86" s="28">
        <f t="shared" si="35"/>
        <v>43289.126606726604</v>
      </c>
      <c r="AJ86" s="27">
        <f t="shared" si="39"/>
        <v>6.545454545454545</v>
      </c>
      <c r="AK86" s="28">
        <f t="shared" si="36"/>
        <v>13.09090909090909</v>
      </c>
    </row>
    <row r="87" spans="1:37" x14ac:dyDescent="0.25">
      <c r="A87" s="3">
        <v>44077</v>
      </c>
      <c r="B87" s="54">
        <v>3</v>
      </c>
      <c r="C87" s="54">
        <v>7</v>
      </c>
      <c r="D87" s="2">
        <v>110</v>
      </c>
      <c r="E87" s="2">
        <v>720</v>
      </c>
      <c r="F87" s="56">
        <v>52</v>
      </c>
      <c r="G87" s="55">
        <v>0</v>
      </c>
      <c r="H87" s="57">
        <v>4</v>
      </c>
      <c r="I87" s="56">
        <v>9</v>
      </c>
      <c r="J87" s="56">
        <v>84</v>
      </c>
      <c r="K87" s="58">
        <v>1</v>
      </c>
      <c r="L87" s="58">
        <v>19</v>
      </c>
      <c r="M87" s="55">
        <v>0</v>
      </c>
      <c r="N87" s="59">
        <v>0</v>
      </c>
      <c r="O87" s="57">
        <v>0</v>
      </c>
      <c r="P87" s="57">
        <v>7</v>
      </c>
      <c r="Q87" s="60">
        <v>0</v>
      </c>
      <c r="R87" s="60">
        <v>1</v>
      </c>
      <c r="S87" s="10">
        <f t="shared" si="22"/>
        <v>121.33333333333333</v>
      </c>
      <c r="T87" s="16">
        <f t="shared" si="23"/>
        <v>0</v>
      </c>
      <c r="U87" s="22">
        <f t="shared" si="24"/>
        <v>9.3333333333333321</v>
      </c>
      <c r="V87" s="10">
        <f t="shared" si="25"/>
        <v>58.909090909090907</v>
      </c>
      <c r="W87" s="10">
        <f t="shared" si="26"/>
        <v>549.81818181818187</v>
      </c>
      <c r="X87" s="12">
        <f t="shared" si="27"/>
        <v>6.545454545454545</v>
      </c>
      <c r="Y87" s="12">
        <f t="shared" si="28"/>
        <v>124.36363636363636</v>
      </c>
      <c r="Z87" s="16">
        <f t="shared" si="29"/>
        <v>0</v>
      </c>
      <c r="AA87" s="18">
        <f t="shared" si="30"/>
        <v>0</v>
      </c>
      <c r="AB87" s="22">
        <f t="shared" si="31"/>
        <v>0</v>
      </c>
      <c r="AC87" s="22">
        <f t="shared" si="32"/>
        <v>45.818181818181813</v>
      </c>
      <c r="AD87" s="24">
        <f t="shared" si="33"/>
        <v>0</v>
      </c>
      <c r="AE87" s="24">
        <f t="shared" si="34"/>
        <v>6.545454545454545</v>
      </c>
      <c r="AF87" s="27">
        <f t="shared" si="38"/>
        <v>730.06060606060612</v>
      </c>
      <c r="AG87" s="28">
        <f t="shared" si="37"/>
        <v>14681.595621045622</v>
      </c>
      <c r="AH87" s="27">
        <f t="shared" si="40"/>
        <v>0</v>
      </c>
      <c r="AI87" s="28">
        <f t="shared" si="35"/>
        <v>43289.126606726604</v>
      </c>
      <c r="AJ87" s="27">
        <f t="shared" si="39"/>
        <v>55.151515151515142</v>
      </c>
      <c r="AK87" s="28">
        <f t="shared" si="36"/>
        <v>68.242424242424235</v>
      </c>
    </row>
    <row r="88" spans="1:37" x14ac:dyDescent="0.25">
      <c r="A88" s="3">
        <v>44078</v>
      </c>
      <c r="B88" s="54">
        <v>1</v>
      </c>
      <c r="C88" s="54">
        <v>5</v>
      </c>
      <c r="D88" s="2">
        <v>110</v>
      </c>
      <c r="E88" s="2">
        <v>720</v>
      </c>
      <c r="F88" s="56">
        <v>70</v>
      </c>
      <c r="G88" s="55">
        <v>0</v>
      </c>
      <c r="H88" s="57">
        <v>0</v>
      </c>
      <c r="I88" s="56">
        <v>14</v>
      </c>
      <c r="J88" s="56">
        <v>53</v>
      </c>
      <c r="K88" s="58">
        <v>2</v>
      </c>
      <c r="L88" s="58">
        <v>7</v>
      </c>
      <c r="M88" s="55">
        <v>0</v>
      </c>
      <c r="N88" s="59">
        <v>0</v>
      </c>
      <c r="O88" s="57">
        <v>5</v>
      </c>
      <c r="P88" s="57">
        <v>15</v>
      </c>
      <c r="Q88" s="60">
        <v>1</v>
      </c>
      <c r="R88" s="60">
        <v>5</v>
      </c>
      <c r="S88" s="10">
        <f t="shared" si="22"/>
        <v>350</v>
      </c>
      <c r="T88" s="16">
        <f t="shared" si="23"/>
        <v>0</v>
      </c>
      <c r="U88" s="22">
        <f t="shared" si="24"/>
        <v>0</v>
      </c>
      <c r="V88" s="10">
        <f t="shared" si="25"/>
        <v>91.636363636363626</v>
      </c>
      <c r="W88" s="10">
        <f t="shared" si="26"/>
        <v>346.90909090909088</v>
      </c>
      <c r="X88" s="12">
        <f t="shared" si="27"/>
        <v>13.09090909090909</v>
      </c>
      <c r="Y88" s="12">
        <f t="shared" si="28"/>
        <v>45.818181818181813</v>
      </c>
      <c r="Z88" s="16">
        <f t="shared" si="29"/>
        <v>0</v>
      </c>
      <c r="AA88" s="18">
        <f t="shared" si="30"/>
        <v>0</v>
      </c>
      <c r="AB88" s="22">
        <f t="shared" si="31"/>
        <v>32.727272727272727</v>
      </c>
      <c r="AC88" s="22">
        <f t="shared" si="32"/>
        <v>98.181818181818173</v>
      </c>
      <c r="AD88" s="24">
        <f t="shared" si="33"/>
        <v>6.545454545454545</v>
      </c>
      <c r="AE88" s="24">
        <f t="shared" si="34"/>
        <v>32.727272727272727</v>
      </c>
      <c r="AF88" s="27">
        <f t="shared" si="38"/>
        <v>788.5454545454545</v>
      </c>
      <c r="AG88" s="28">
        <f t="shared" si="37"/>
        <v>15470.141075591077</v>
      </c>
      <c r="AH88" s="27">
        <f t="shared" si="40"/>
        <v>0</v>
      </c>
      <c r="AI88" s="28">
        <f t="shared" si="35"/>
        <v>43289.126606726604</v>
      </c>
      <c r="AJ88" s="27">
        <f t="shared" si="39"/>
        <v>130.90909090909091</v>
      </c>
      <c r="AK88" s="28">
        <f t="shared" si="36"/>
        <v>199.15151515151513</v>
      </c>
    </row>
    <row r="89" spans="1:37" x14ac:dyDescent="0.25">
      <c r="A89" s="3">
        <v>44079</v>
      </c>
      <c r="B89" s="54">
        <v>5</v>
      </c>
      <c r="C89" s="54">
        <v>7</v>
      </c>
      <c r="D89" s="2">
        <v>110</v>
      </c>
      <c r="E89" s="2">
        <v>720</v>
      </c>
      <c r="F89" s="56">
        <v>155</v>
      </c>
      <c r="G89" s="55">
        <v>0</v>
      </c>
      <c r="H89" s="57">
        <v>30</v>
      </c>
      <c r="I89" s="56">
        <v>10</v>
      </c>
      <c r="J89" s="56">
        <v>29</v>
      </c>
      <c r="K89" s="58">
        <v>0</v>
      </c>
      <c r="L89" s="58">
        <v>7</v>
      </c>
      <c r="M89" s="55">
        <v>0</v>
      </c>
      <c r="N89" s="59">
        <v>0</v>
      </c>
      <c r="O89" s="57">
        <v>1</v>
      </c>
      <c r="P89" s="57">
        <v>24</v>
      </c>
      <c r="Q89" s="60">
        <v>2</v>
      </c>
      <c r="R89" s="60">
        <v>3</v>
      </c>
      <c r="S89" s="10">
        <f t="shared" si="22"/>
        <v>217</v>
      </c>
      <c r="T89" s="16">
        <f t="shared" si="23"/>
        <v>0</v>
      </c>
      <c r="U89" s="22">
        <f t="shared" si="24"/>
        <v>42</v>
      </c>
      <c r="V89" s="10">
        <f t="shared" si="25"/>
        <v>65.454545454545453</v>
      </c>
      <c r="W89" s="10">
        <f t="shared" si="26"/>
        <v>189.81818181818181</v>
      </c>
      <c r="X89" s="12">
        <f t="shared" si="27"/>
        <v>0</v>
      </c>
      <c r="Y89" s="12">
        <f t="shared" si="28"/>
        <v>45.818181818181813</v>
      </c>
      <c r="Z89" s="16">
        <f t="shared" si="29"/>
        <v>0</v>
      </c>
      <c r="AA89" s="18">
        <f t="shared" si="30"/>
        <v>0</v>
      </c>
      <c r="AB89" s="22">
        <f t="shared" si="31"/>
        <v>6.545454545454545</v>
      </c>
      <c r="AC89" s="22">
        <f t="shared" si="32"/>
        <v>157.09090909090909</v>
      </c>
      <c r="AD89" s="24">
        <f t="shared" si="33"/>
        <v>13.09090909090909</v>
      </c>
      <c r="AE89" s="24">
        <f t="shared" si="34"/>
        <v>19.636363636363637</v>
      </c>
      <c r="AF89" s="27">
        <f t="shared" si="38"/>
        <v>472.27272727272725</v>
      </c>
      <c r="AG89" s="28">
        <f t="shared" si="37"/>
        <v>15942.413802863804</v>
      </c>
      <c r="AH89" s="27">
        <f t="shared" si="40"/>
        <v>0</v>
      </c>
      <c r="AI89" s="28">
        <f t="shared" si="35"/>
        <v>43289.126606726604</v>
      </c>
      <c r="AJ89" s="27">
        <f t="shared" si="39"/>
        <v>205.63636363636363</v>
      </c>
      <c r="AK89" s="28">
        <f t="shared" si="36"/>
        <v>404.78787878787875</v>
      </c>
    </row>
    <row r="90" spans="1:37" x14ac:dyDescent="0.25">
      <c r="A90" s="3">
        <v>44080</v>
      </c>
      <c r="B90" s="54">
        <v>6</v>
      </c>
      <c r="C90" s="54">
        <v>11</v>
      </c>
      <c r="D90" s="2">
        <v>110</v>
      </c>
      <c r="E90" s="2">
        <v>720</v>
      </c>
      <c r="F90" s="56">
        <v>70</v>
      </c>
      <c r="G90" s="55">
        <v>0</v>
      </c>
      <c r="H90" s="57">
        <v>70</v>
      </c>
      <c r="I90" s="56">
        <f>1</f>
        <v>1</v>
      </c>
      <c r="J90" s="56">
        <f>7-1</f>
        <v>6</v>
      </c>
      <c r="K90" s="58">
        <v>0</v>
      </c>
      <c r="L90" s="58">
        <f>3</f>
        <v>3</v>
      </c>
      <c r="M90" s="55">
        <v>0</v>
      </c>
      <c r="N90" s="59">
        <v>0</v>
      </c>
      <c r="O90" s="57">
        <v>0</v>
      </c>
      <c r="P90" s="57">
        <f>16</f>
        <v>16</v>
      </c>
      <c r="Q90" s="60">
        <v>1</v>
      </c>
      <c r="R90" s="60">
        <v>1</v>
      </c>
      <c r="S90" s="10">
        <f t="shared" si="22"/>
        <v>128.33333333333331</v>
      </c>
      <c r="T90" s="16">
        <f t="shared" si="23"/>
        <v>0</v>
      </c>
      <c r="U90" s="22">
        <f t="shared" si="24"/>
        <v>128.33333333333331</v>
      </c>
      <c r="V90" s="10">
        <f t="shared" si="25"/>
        <v>6.545454545454545</v>
      </c>
      <c r="W90" s="10">
        <f t="shared" si="26"/>
        <v>39.272727272727273</v>
      </c>
      <c r="X90" s="12">
        <f t="shared" si="27"/>
        <v>0</v>
      </c>
      <c r="Y90" s="12">
        <f t="shared" si="28"/>
        <v>19.636363636363637</v>
      </c>
      <c r="Z90" s="16">
        <f t="shared" si="29"/>
        <v>0</v>
      </c>
      <c r="AA90" s="18">
        <f t="shared" si="30"/>
        <v>0</v>
      </c>
      <c r="AB90" s="22">
        <f t="shared" si="31"/>
        <v>0</v>
      </c>
      <c r="AC90" s="22">
        <f t="shared" si="32"/>
        <v>104.72727272727272</v>
      </c>
      <c r="AD90" s="24">
        <f t="shared" si="33"/>
        <v>6.545454545454545</v>
      </c>
      <c r="AE90" s="24">
        <f t="shared" si="34"/>
        <v>6.545454545454545</v>
      </c>
      <c r="AF90" s="27">
        <f t="shared" si="38"/>
        <v>174.15151515151513</v>
      </c>
      <c r="AG90" s="28">
        <f t="shared" si="37"/>
        <v>16116.56531801532</v>
      </c>
      <c r="AH90" s="27">
        <f t="shared" si="40"/>
        <v>0</v>
      </c>
      <c r="AI90" s="28">
        <f t="shared" si="35"/>
        <v>43289.126606726604</v>
      </c>
      <c r="AJ90" s="27">
        <f t="shared" si="39"/>
        <v>233.06060606060603</v>
      </c>
      <c r="AK90" s="28">
        <f t="shared" si="36"/>
        <v>637.84848484848476</v>
      </c>
    </row>
    <row r="91" spans="1:37" x14ac:dyDescent="0.25">
      <c r="A91" s="3">
        <v>44081</v>
      </c>
      <c r="B91" s="54">
        <v>3</v>
      </c>
      <c r="C91" s="54">
        <v>4</v>
      </c>
      <c r="D91" s="2">
        <v>110</v>
      </c>
      <c r="E91" s="2">
        <v>720</v>
      </c>
      <c r="F91" s="56">
        <v>10</v>
      </c>
      <c r="G91" s="55">
        <v>0</v>
      </c>
      <c r="H91" s="57">
        <v>60</v>
      </c>
      <c r="I91" s="56">
        <v>0</v>
      </c>
      <c r="J91" s="56">
        <f>19</f>
        <v>19</v>
      </c>
      <c r="K91" s="58">
        <v>0</v>
      </c>
      <c r="L91" s="58">
        <v>4</v>
      </c>
      <c r="M91" s="55">
        <v>0</v>
      </c>
      <c r="N91" s="59">
        <v>0</v>
      </c>
      <c r="O91" s="57">
        <v>5</v>
      </c>
      <c r="P91" s="57">
        <f>40</f>
        <v>40</v>
      </c>
      <c r="Q91" s="60">
        <v>3</v>
      </c>
      <c r="R91" s="60">
        <v>7</v>
      </c>
      <c r="S91" s="10">
        <f t="shared" si="22"/>
        <v>13.333333333333334</v>
      </c>
      <c r="T91" s="16">
        <f t="shared" si="23"/>
        <v>0</v>
      </c>
      <c r="U91" s="22">
        <f t="shared" si="24"/>
        <v>80</v>
      </c>
      <c r="V91" s="10">
        <f t="shared" si="25"/>
        <v>0</v>
      </c>
      <c r="W91" s="10">
        <f t="shared" si="26"/>
        <v>124.36363636363636</v>
      </c>
      <c r="X91" s="12">
        <f t="shared" si="27"/>
        <v>0</v>
      </c>
      <c r="Y91" s="12">
        <f t="shared" si="28"/>
        <v>26.18181818181818</v>
      </c>
      <c r="Z91" s="16">
        <f t="shared" si="29"/>
        <v>0</v>
      </c>
      <c r="AA91" s="18">
        <f t="shared" si="30"/>
        <v>0</v>
      </c>
      <c r="AB91" s="22">
        <f t="shared" si="31"/>
        <v>32.727272727272727</v>
      </c>
      <c r="AC91" s="22">
        <f t="shared" si="32"/>
        <v>261.81818181818181</v>
      </c>
      <c r="AD91" s="24">
        <f t="shared" si="33"/>
        <v>19.636363636363637</v>
      </c>
      <c r="AE91" s="24">
        <f t="shared" si="34"/>
        <v>45.818181818181813</v>
      </c>
      <c r="AF91" s="27">
        <f t="shared" si="38"/>
        <v>137.69696969696969</v>
      </c>
      <c r="AG91" s="28">
        <f t="shared" si="37"/>
        <v>16254.26228771229</v>
      </c>
      <c r="AH91" s="27">
        <f t="shared" si="40"/>
        <v>0</v>
      </c>
      <c r="AI91" s="28">
        <f t="shared" si="35"/>
        <v>43289.126606726604</v>
      </c>
      <c r="AJ91" s="27">
        <f t="shared" si="39"/>
        <v>374.5454545454545</v>
      </c>
      <c r="AK91" s="28">
        <f t="shared" si="36"/>
        <v>1012.3939393939393</v>
      </c>
    </row>
    <row r="92" spans="1:37" x14ac:dyDescent="0.25">
      <c r="A92" s="3">
        <v>44082</v>
      </c>
      <c r="B92" s="54">
        <v>6</v>
      </c>
      <c r="C92" s="54">
        <v>9</v>
      </c>
      <c r="D92" s="2">
        <v>110</v>
      </c>
      <c r="E92" s="2">
        <v>720</v>
      </c>
      <c r="F92" s="56">
        <v>56</v>
      </c>
      <c r="G92" s="55">
        <v>0</v>
      </c>
      <c r="H92" s="57">
        <v>207</v>
      </c>
      <c r="I92" s="56">
        <f>3</f>
        <v>3</v>
      </c>
      <c r="J92" s="56">
        <f>17</f>
        <v>17</v>
      </c>
      <c r="K92" s="58">
        <v>0</v>
      </c>
      <c r="L92" s="58">
        <v>3</v>
      </c>
      <c r="M92" s="55">
        <v>0</v>
      </c>
      <c r="N92" s="59">
        <v>0</v>
      </c>
      <c r="O92" s="57">
        <f>15</f>
        <v>15</v>
      </c>
      <c r="P92" s="57">
        <f>64-2</f>
        <v>62</v>
      </c>
      <c r="Q92" s="60">
        <v>0</v>
      </c>
      <c r="R92" s="60">
        <v>10</v>
      </c>
      <c r="S92" s="10">
        <f t="shared" si="22"/>
        <v>84</v>
      </c>
      <c r="T92" s="16">
        <f t="shared" si="23"/>
        <v>0</v>
      </c>
      <c r="U92" s="22">
        <f t="shared" si="24"/>
        <v>310.5</v>
      </c>
      <c r="V92" s="10">
        <f t="shared" si="25"/>
        <v>19.636363636363637</v>
      </c>
      <c r="W92" s="10">
        <f t="shared" si="26"/>
        <v>111.27272727272727</v>
      </c>
      <c r="X92" s="12">
        <f t="shared" si="27"/>
        <v>0</v>
      </c>
      <c r="Y92" s="12">
        <f t="shared" si="28"/>
        <v>19.636363636363637</v>
      </c>
      <c r="Z92" s="16">
        <f t="shared" si="29"/>
        <v>0</v>
      </c>
      <c r="AA92" s="18">
        <f t="shared" si="30"/>
        <v>0</v>
      </c>
      <c r="AB92" s="22">
        <f t="shared" si="31"/>
        <v>98.181818181818173</v>
      </c>
      <c r="AC92" s="22">
        <f t="shared" si="32"/>
        <v>405.81818181818181</v>
      </c>
      <c r="AD92" s="24">
        <f t="shared" si="33"/>
        <v>0</v>
      </c>
      <c r="AE92" s="24">
        <f t="shared" si="34"/>
        <v>65.454545454545453</v>
      </c>
      <c r="AF92" s="27">
        <f t="shared" si="38"/>
        <v>214.90909090909091</v>
      </c>
      <c r="AG92" s="28">
        <f t="shared" si="37"/>
        <v>16469.17137862138</v>
      </c>
      <c r="AH92" s="27">
        <f t="shared" si="40"/>
        <v>0</v>
      </c>
      <c r="AI92" s="28">
        <f t="shared" si="35"/>
        <v>43289.126606726604</v>
      </c>
      <c r="AJ92" s="27">
        <f t="shared" si="39"/>
        <v>814.5</v>
      </c>
      <c r="AK92" s="28">
        <f t="shared" si="36"/>
        <v>1826.8939393939393</v>
      </c>
    </row>
    <row r="93" spans="1:37" x14ac:dyDescent="0.25">
      <c r="A93" s="3">
        <v>44083</v>
      </c>
      <c r="B93" s="54">
        <v>3</v>
      </c>
      <c r="C93" s="54">
        <v>6</v>
      </c>
      <c r="D93" s="2">
        <v>110</v>
      </c>
      <c r="E93" s="2">
        <v>720</v>
      </c>
      <c r="F93" s="56">
        <v>15</v>
      </c>
      <c r="G93" s="55">
        <v>0</v>
      </c>
      <c r="H93" s="57">
        <v>95</v>
      </c>
      <c r="I93" s="56">
        <v>2</v>
      </c>
      <c r="J93" s="56">
        <v>23</v>
      </c>
      <c r="K93" s="58">
        <v>1</v>
      </c>
      <c r="L93" s="58">
        <v>4</v>
      </c>
      <c r="M93" s="55">
        <v>0</v>
      </c>
      <c r="N93" s="59">
        <v>0</v>
      </c>
      <c r="O93" s="57">
        <f>21</f>
        <v>21</v>
      </c>
      <c r="P93" s="57">
        <f>143-1</f>
        <v>142</v>
      </c>
      <c r="Q93" s="60">
        <v>0</v>
      </c>
      <c r="R93" s="60">
        <v>3</v>
      </c>
      <c r="S93" s="10">
        <f t="shared" si="22"/>
        <v>30</v>
      </c>
      <c r="T93" s="16">
        <f t="shared" si="23"/>
        <v>0</v>
      </c>
      <c r="U93" s="22">
        <f t="shared" si="24"/>
        <v>190</v>
      </c>
      <c r="V93" s="10">
        <f t="shared" si="25"/>
        <v>13.09090909090909</v>
      </c>
      <c r="W93" s="10">
        <f t="shared" si="26"/>
        <v>150.54545454545453</v>
      </c>
      <c r="X93" s="12">
        <f t="shared" si="27"/>
        <v>6.545454545454545</v>
      </c>
      <c r="Y93" s="12">
        <f t="shared" si="28"/>
        <v>26.18181818181818</v>
      </c>
      <c r="Z93" s="16">
        <f t="shared" si="29"/>
        <v>0</v>
      </c>
      <c r="AA93" s="18">
        <f t="shared" si="30"/>
        <v>0</v>
      </c>
      <c r="AB93" s="22">
        <f t="shared" si="31"/>
        <v>137.45454545454547</v>
      </c>
      <c r="AC93" s="22">
        <f t="shared" si="32"/>
        <v>929.4545454545455</v>
      </c>
      <c r="AD93" s="24">
        <f t="shared" si="33"/>
        <v>0</v>
      </c>
      <c r="AE93" s="24">
        <f t="shared" si="34"/>
        <v>19.636363636363637</v>
      </c>
      <c r="AF93" s="27">
        <f t="shared" si="38"/>
        <v>193.63636363636363</v>
      </c>
      <c r="AG93" s="28">
        <f t="shared" si="37"/>
        <v>16662.807742257744</v>
      </c>
      <c r="AH93" s="27">
        <f t="shared" si="40"/>
        <v>0</v>
      </c>
      <c r="AI93" s="28">
        <f t="shared" si="35"/>
        <v>43289.126606726604</v>
      </c>
      <c r="AJ93" s="27">
        <f t="shared" si="39"/>
        <v>1256.909090909091</v>
      </c>
      <c r="AK93" s="28">
        <f t="shared" si="36"/>
        <v>3083.80303030303</v>
      </c>
    </row>
    <row r="94" spans="1:37" x14ac:dyDescent="0.25">
      <c r="A94" s="3">
        <v>44084</v>
      </c>
      <c r="B94" s="54">
        <v>2</v>
      </c>
      <c r="C94" s="54">
        <v>6</v>
      </c>
      <c r="D94" s="2">
        <v>110</v>
      </c>
      <c r="E94" s="2">
        <v>720</v>
      </c>
      <c r="F94" s="56">
        <v>25</v>
      </c>
      <c r="G94" s="55">
        <v>0</v>
      </c>
      <c r="H94" s="57">
        <v>109</v>
      </c>
      <c r="I94" s="56">
        <v>1</v>
      </c>
      <c r="J94" s="56">
        <v>2</v>
      </c>
      <c r="K94" s="58">
        <v>0</v>
      </c>
      <c r="L94" s="58">
        <v>0</v>
      </c>
      <c r="M94" s="55">
        <v>0</v>
      </c>
      <c r="N94" s="59">
        <v>0</v>
      </c>
      <c r="O94" s="57">
        <v>8</v>
      </c>
      <c r="P94" s="57">
        <v>25</v>
      </c>
      <c r="Q94" s="60">
        <v>0</v>
      </c>
      <c r="R94" s="60">
        <v>4</v>
      </c>
      <c r="S94" s="10">
        <f t="shared" si="22"/>
        <v>75</v>
      </c>
      <c r="T94" s="16">
        <f t="shared" si="23"/>
        <v>0</v>
      </c>
      <c r="U94" s="22">
        <f t="shared" si="24"/>
        <v>327</v>
      </c>
      <c r="V94" s="10">
        <f t="shared" si="25"/>
        <v>6.545454545454545</v>
      </c>
      <c r="W94" s="10">
        <f t="shared" si="26"/>
        <v>13.09090909090909</v>
      </c>
      <c r="X94" s="12">
        <f t="shared" si="27"/>
        <v>0</v>
      </c>
      <c r="Y94" s="12">
        <f t="shared" si="28"/>
        <v>0</v>
      </c>
      <c r="Z94" s="16">
        <f t="shared" si="29"/>
        <v>0</v>
      </c>
      <c r="AA94" s="18">
        <f t="shared" si="30"/>
        <v>0</v>
      </c>
      <c r="AB94" s="22">
        <f t="shared" si="31"/>
        <v>52.36363636363636</v>
      </c>
      <c r="AC94" s="22">
        <f t="shared" si="32"/>
        <v>163.63636363636363</v>
      </c>
      <c r="AD94" s="24">
        <f t="shared" si="33"/>
        <v>0</v>
      </c>
      <c r="AE94" s="24">
        <f t="shared" si="34"/>
        <v>26.18181818181818</v>
      </c>
      <c r="AF94" s="27">
        <f t="shared" si="38"/>
        <v>94.63636363636364</v>
      </c>
      <c r="AG94" s="28">
        <f t="shared" si="37"/>
        <v>16757.444105894108</v>
      </c>
      <c r="AH94" s="27">
        <f t="shared" si="40"/>
        <v>0</v>
      </c>
      <c r="AI94" s="28">
        <f t="shared" si="35"/>
        <v>43289.126606726604</v>
      </c>
      <c r="AJ94" s="27">
        <f t="shared" si="39"/>
        <v>543</v>
      </c>
      <c r="AK94" s="28">
        <f t="shared" si="36"/>
        <v>3626.80303030303</v>
      </c>
    </row>
    <row r="95" spans="1:37" x14ac:dyDescent="0.25">
      <c r="A95" s="3">
        <v>44085</v>
      </c>
      <c r="B95" s="54">
        <v>4</v>
      </c>
      <c r="C95" s="54">
        <v>6</v>
      </c>
      <c r="D95" s="2">
        <v>110</v>
      </c>
      <c r="E95" s="2">
        <v>720</v>
      </c>
      <c r="F95" s="56">
        <v>5</v>
      </c>
      <c r="G95" s="55">
        <v>0</v>
      </c>
      <c r="H95" s="57">
        <v>186</v>
      </c>
      <c r="I95" s="56">
        <v>1</v>
      </c>
      <c r="J95" s="56">
        <v>16</v>
      </c>
      <c r="K95" s="58">
        <v>0</v>
      </c>
      <c r="L95" s="58">
        <v>1</v>
      </c>
      <c r="M95" s="55">
        <v>0</v>
      </c>
      <c r="N95" s="59">
        <v>0</v>
      </c>
      <c r="O95" s="57">
        <v>11</v>
      </c>
      <c r="P95" s="57">
        <v>93</v>
      </c>
      <c r="Q95" s="60">
        <f>8-1</f>
        <v>7</v>
      </c>
      <c r="R95" s="60">
        <v>14</v>
      </c>
      <c r="S95" s="10">
        <f t="shared" si="22"/>
        <v>7.5</v>
      </c>
      <c r="T95" s="16">
        <f t="shared" si="23"/>
        <v>0</v>
      </c>
      <c r="U95" s="22">
        <f t="shared" si="24"/>
        <v>279</v>
      </c>
      <c r="V95" s="10">
        <f t="shared" si="25"/>
        <v>6.545454545454545</v>
      </c>
      <c r="W95" s="10">
        <f t="shared" si="26"/>
        <v>104.72727272727272</v>
      </c>
      <c r="X95" s="12">
        <f t="shared" si="27"/>
        <v>0</v>
      </c>
      <c r="Y95" s="12">
        <f t="shared" si="28"/>
        <v>6.545454545454545</v>
      </c>
      <c r="Z95" s="16">
        <f t="shared" si="29"/>
        <v>0</v>
      </c>
      <c r="AA95" s="18">
        <f t="shared" si="30"/>
        <v>0</v>
      </c>
      <c r="AB95" s="22">
        <f t="shared" si="31"/>
        <v>72</v>
      </c>
      <c r="AC95" s="22">
        <f t="shared" si="32"/>
        <v>608.72727272727275</v>
      </c>
      <c r="AD95" s="24">
        <f t="shared" si="33"/>
        <v>45.818181818181813</v>
      </c>
      <c r="AE95" s="24">
        <f t="shared" si="34"/>
        <v>91.636363636363626</v>
      </c>
      <c r="AF95" s="27">
        <f t="shared" si="38"/>
        <v>118.77272727272727</v>
      </c>
      <c r="AG95" s="28">
        <f t="shared" si="37"/>
        <v>16876.216833166836</v>
      </c>
      <c r="AH95" s="27">
        <f t="shared" si="40"/>
        <v>0</v>
      </c>
      <c r="AI95" s="28">
        <f t="shared" si="35"/>
        <v>43289.126606726604</v>
      </c>
      <c r="AJ95" s="27">
        <f t="shared" si="39"/>
        <v>959.72727272727275</v>
      </c>
      <c r="AK95" s="28">
        <f t="shared" si="36"/>
        <v>4586.530303030303</v>
      </c>
    </row>
    <row r="96" spans="1:37" x14ac:dyDescent="0.25">
      <c r="A96" s="3">
        <v>44086</v>
      </c>
      <c r="B96" s="54"/>
      <c r="D96" s="2">
        <v>110</v>
      </c>
      <c r="E96" s="2">
        <v>720</v>
      </c>
      <c r="F96" s="56"/>
      <c r="G96" s="55"/>
      <c r="H96" s="57"/>
      <c r="I96" s="56"/>
      <c r="J96" s="56"/>
      <c r="K96" s="58"/>
      <c r="L96" s="58"/>
      <c r="M96" s="55"/>
      <c r="N96" s="59"/>
      <c r="O96" s="57"/>
      <c r="P96" s="57"/>
      <c r="Q96" s="60"/>
      <c r="R96" s="60"/>
      <c r="S96" s="10">
        <f t="shared" si="22"/>
        <v>0</v>
      </c>
      <c r="T96" s="16">
        <f t="shared" si="23"/>
        <v>0</v>
      </c>
      <c r="U96" s="22">
        <f t="shared" si="24"/>
        <v>0</v>
      </c>
      <c r="V96" s="10">
        <f t="shared" si="25"/>
        <v>0</v>
      </c>
      <c r="W96" s="10">
        <f t="shared" si="26"/>
        <v>0</v>
      </c>
      <c r="X96" s="12">
        <f t="shared" si="27"/>
        <v>0</v>
      </c>
      <c r="Y96" s="12">
        <f t="shared" si="28"/>
        <v>0</v>
      </c>
      <c r="Z96" s="16">
        <f t="shared" si="29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8"/>
        <v>0</v>
      </c>
      <c r="AG96" s="28">
        <f t="shared" si="37"/>
        <v>16876.216833166836</v>
      </c>
      <c r="AH96" s="27">
        <f t="shared" si="40"/>
        <v>0</v>
      </c>
      <c r="AI96" s="28">
        <f t="shared" si="35"/>
        <v>43289.126606726604</v>
      </c>
      <c r="AJ96" s="27">
        <f t="shared" si="39"/>
        <v>0</v>
      </c>
      <c r="AK96" s="28">
        <f t="shared" si="36"/>
        <v>4586.530303030303</v>
      </c>
    </row>
    <row r="97" spans="1:37" x14ac:dyDescent="0.25">
      <c r="A97" s="3">
        <v>44087</v>
      </c>
      <c r="B97" s="54"/>
      <c r="D97" s="2">
        <v>110</v>
      </c>
      <c r="E97" s="2">
        <v>720</v>
      </c>
      <c r="F97" s="56"/>
      <c r="G97" s="55"/>
      <c r="H97" s="57"/>
      <c r="I97" s="56"/>
      <c r="J97" s="56"/>
      <c r="K97" s="58"/>
      <c r="L97" s="58"/>
      <c r="M97" s="55"/>
      <c r="N97" s="59"/>
      <c r="O97" s="57"/>
      <c r="P97" s="57"/>
      <c r="Q97" s="60"/>
      <c r="R97" s="60"/>
      <c r="S97" s="10">
        <f t="shared" si="22"/>
        <v>0</v>
      </c>
      <c r="T97" s="16">
        <f t="shared" si="23"/>
        <v>0</v>
      </c>
      <c r="U97" s="22">
        <f t="shared" si="24"/>
        <v>0</v>
      </c>
      <c r="V97" s="10">
        <f t="shared" si="25"/>
        <v>0</v>
      </c>
      <c r="W97" s="10">
        <f t="shared" si="26"/>
        <v>0</v>
      </c>
      <c r="X97" s="12">
        <f t="shared" si="27"/>
        <v>0</v>
      </c>
      <c r="Y97" s="12">
        <f t="shared" si="28"/>
        <v>0</v>
      </c>
      <c r="Z97" s="16">
        <f t="shared" si="29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8"/>
        <v>0</v>
      </c>
      <c r="AG97" s="28">
        <f t="shared" si="37"/>
        <v>16876.216833166836</v>
      </c>
      <c r="AH97" s="27">
        <f t="shared" si="40"/>
        <v>0</v>
      </c>
      <c r="AI97" s="28">
        <f t="shared" si="35"/>
        <v>43289.126606726604</v>
      </c>
      <c r="AJ97" s="27">
        <f t="shared" si="39"/>
        <v>0</v>
      </c>
      <c r="AK97" s="28">
        <f t="shared" si="36"/>
        <v>4586.530303030303</v>
      </c>
    </row>
    <row r="98" spans="1:37" x14ac:dyDescent="0.25">
      <c r="A98" s="3">
        <v>44088</v>
      </c>
      <c r="B98" s="54"/>
      <c r="D98" s="2">
        <v>110</v>
      </c>
      <c r="E98" s="2">
        <v>720</v>
      </c>
      <c r="F98" s="56"/>
      <c r="G98" s="55"/>
      <c r="H98" s="57"/>
      <c r="I98" s="56"/>
      <c r="J98" s="56"/>
      <c r="K98" s="58"/>
      <c r="L98" s="58"/>
      <c r="M98" s="55"/>
      <c r="N98" s="59"/>
      <c r="O98" s="57"/>
      <c r="P98" s="57"/>
      <c r="Q98" s="60"/>
      <c r="R98" s="60"/>
      <c r="S98" s="10">
        <f t="shared" si="22"/>
        <v>0</v>
      </c>
      <c r="T98" s="16">
        <f t="shared" si="23"/>
        <v>0</v>
      </c>
      <c r="U98" s="22">
        <f t="shared" si="24"/>
        <v>0</v>
      </c>
      <c r="V98" s="10">
        <f t="shared" si="25"/>
        <v>0</v>
      </c>
      <c r="W98" s="10">
        <f t="shared" si="26"/>
        <v>0</v>
      </c>
      <c r="X98" s="12">
        <f t="shared" si="27"/>
        <v>0</v>
      </c>
      <c r="Y98" s="12">
        <f t="shared" si="28"/>
        <v>0</v>
      </c>
      <c r="Z98" s="16">
        <f t="shared" si="29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8"/>
        <v>0</v>
      </c>
      <c r="AG98" s="28">
        <f t="shared" si="37"/>
        <v>16876.216833166836</v>
      </c>
      <c r="AH98" s="27">
        <f t="shared" si="40"/>
        <v>0</v>
      </c>
      <c r="AI98" s="28">
        <f t="shared" si="35"/>
        <v>43289.126606726604</v>
      </c>
      <c r="AJ98" s="27">
        <f t="shared" si="39"/>
        <v>0</v>
      </c>
      <c r="AK98" s="28">
        <f t="shared" si="36"/>
        <v>4586.530303030303</v>
      </c>
    </row>
    <row r="99" spans="1:37" x14ac:dyDescent="0.25">
      <c r="A99" s="3">
        <v>44089</v>
      </c>
      <c r="B99" s="54"/>
      <c r="D99" s="2">
        <v>110</v>
      </c>
      <c r="E99" s="2">
        <v>720</v>
      </c>
      <c r="F99" s="56"/>
      <c r="G99" s="55"/>
      <c r="H99" s="57"/>
      <c r="I99" s="56"/>
      <c r="J99" s="56"/>
      <c r="K99" s="58"/>
      <c r="L99" s="58"/>
      <c r="M99" s="55"/>
      <c r="N99" s="59"/>
      <c r="O99" s="57"/>
      <c r="P99" s="57"/>
      <c r="Q99" s="60"/>
      <c r="R99" s="60"/>
      <c r="S99" s="10">
        <f t="shared" si="22"/>
        <v>0</v>
      </c>
      <c r="T99" s="16">
        <f t="shared" si="23"/>
        <v>0</v>
      </c>
      <c r="U99" s="22">
        <f t="shared" si="24"/>
        <v>0</v>
      </c>
      <c r="V99" s="10">
        <f t="shared" si="25"/>
        <v>0</v>
      </c>
      <c r="W99" s="10">
        <f t="shared" si="26"/>
        <v>0</v>
      </c>
      <c r="X99" s="12">
        <f t="shared" si="27"/>
        <v>0</v>
      </c>
      <c r="Y99" s="12">
        <f t="shared" si="28"/>
        <v>0</v>
      </c>
      <c r="Z99" s="16">
        <f t="shared" si="29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8"/>
        <v>0</v>
      </c>
      <c r="AG99" s="28">
        <f t="shared" si="37"/>
        <v>16876.216833166836</v>
      </c>
      <c r="AH99" s="27">
        <f t="shared" si="40"/>
        <v>0</v>
      </c>
      <c r="AI99" s="28">
        <f t="shared" si="35"/>
        <v>43289.126606726604</v>
      </c>
      <c r="AJ99" s="27">
        <f t="shared" si="39"/>
        <v>0</v>
      </c>
      <c r="AK99" s="28">
        <f t="shared" si="36"/>
        <v>4586.530303030303</v>
      </c>
    </row>
    <row r="100" spans="1:37" x14ac:dyDescent="0.25">
      <c r="A100" s="3">
        <v>44090</v>
      </c>
      <c r="B100" s="54"/>
      <c r="D100" s="2">
        <v>110</v>
      </c>
      <c r="E100" s="2">
        <v>720</v>
      </c>
      <c r="F100" s="56"/>
      <c r="G100" s="55"/>
      <c r="H100" s="57"/>
      <c r="I100" s="56"/>
      <c r="J100" s="56"/>
      <c r="K100" s="58"/>
      <c r="L100" s="58"/>
      <c r="M100" s="55"/>
      <c r="N100" s="59"/>
      <c r="O100" s="57"/>
      <c r="P100" s="57"/>
      <c r="Q100" s="60"/>
      <c r="R100" s="60"/>
      <c r="S100" s="10">
        <f t="shared" si="22"/>
        <v>0</v>
      </c>
      <c r="T100" s="16">
        <f t="shared" si="23"/>
        <v>0</v>
      </c>
      <c r="U100" s="22">
        <f t="shared" si="24"/>
        <v>0</v>
      </c>
      <c r="V100" s="10">
        <f t="shared" si="25"/>
        <v>0</v>
      </c>
      <c r="W100" s="10">
        <f t="shared" si="26"/>
        <v>0</v>
      </c>
      <c r="X100" s="12">
        <f t="shared" si="27"/>
        <v>0</v>
      </c>
      <c r="Y100" s="12">
        <f t="shared" si="28"/>
        <v>0</v>
      </c>
      <c r="Z100" s="16">
        <f t="shared" si="29"/>
        <v>0</v>
      </c>
      <c r="AA100" s="18">
        <f t="shared" si="30"/>
        <v>0</v>
      </c>
      <c r="AB100" s="22">
        <f t="shared" si="31"/>
        <v>0</v>
      </c>
      <c r="AC100" s="22">
        <f t="shared" si="32"/>
        <v>0</v>
      </c>
      <c r="AD100" s="24">
        <f t="shared" si="33"/>
        <v>0</v>
      </c>
      <c r="AE100" s="24">
        <f t="shared" si="34"/>
        <v>0</v>
      </c>
      <c r="AF100" s="27">
        <f t="shared" si="38"/>
        <v>0</v>
      </c>
      <c r="AG100" s="28">
        <f t="shared" si="37"/>
        <v>16876.216833166836</v>
      </c>
      <c r="AH100" s="27">
        <f t="shared" si="40"/>
        <v>0</v>
      </c>
      <c r="AI100" s="28">
        <f t="shared" si="35"/>
        <v>43289.126606726604</v>
      </c>
      <c r="AJ100" s="27">
        <f t="shared" si="39"/>
        <v>0</v>
      </c>
      <c r="AK100" s="28">
        <f t="shared" si="36"/>
        <v>4586.530303030303</v>
      </c>
    </row>
    <row r="101" spans="1:37" x14ac:dyDescent="0.25">
      <c r="A101" s="3">
        <v>44091</v>
      </c>
      <c r="B101" s="54"/>
      <c r="D101" s="2">
        <v>110</v>
      </c>
      <c r="E101" s="2">
        <v>720</v>
      </c>
      <c r="F101" s="56"/>
      <c r="G101" s="55"/>
      <c r="H101" s="57"/>
      <c r="I101" s="56"/>
      <c r="J101" s="56"/>
      <c r="K101" s="58"/>
      <c r="L101" s="58"/>
      <c r="M101" s="55"/>
      <c r="N101" s="59"/>
      <c r="O101" s="57"/>
      <c r="P101" s="57"/>
      <c r="Q101" s="60"/>
      <c r="R101" s="60"/>
      <c r="S101" s="10">
        <f t="shared" si="22"/>
        <v>0</v>
      </c>
      <c r="T101" s="16">
        <f t="shared" si="23"/>
        <v>0</v>
      </c>
      <c r="U101" s="22">
        <f>IFERROR(($H101/$B101)*$C101,)</f>
        <v>0</v>
      </c>
      <c r="V101" s="10">
        <f t="shared" si="25"/>
        <v>0</v>
      </c>
      <c r="W101" s="10">
        <f t="shared" si="26"/>
        <v>0</v>
      </c>
      <c r="X101" s="12">
        <f t="shared" si="27"/>
        <v>0</v>
      </c>
      <c r="Y101" s="12">
        <f t="shared" si="28"/>
        <v>0</v>
      </c>
      <c r="Z101" s="16">
        <f t="shared" si="29"/>
        <v>0</v>
      </c>
      <c r="AA101" s="18">
        <f t="shared" si="30"/>
        <v>0</v>
      </c>
      <c r="AB101" s="22">
        <f>IFERROR(($O101/$D101)*$E101,)</f>
        <v>0</v>
      </c>
      <c r="AC101" s="22">
        <f>IFERROR(($P101/$D101)*$E101,)</f>
        <v>0</v>
      </c>
      <c r="AD101" s="24">
        <f>IFERROR(($Q101/$D101)*$E101,)</f>
        <v>0</v>
      </c>
      <c r="AE101" s="24">
        <f t="shared" si="34"/>
        <v>0</v>
      </c>
      <c r="AF101" s="27">
        <f t="shared" si="38"/>
        <v>0</v>
      </c>
      <c r="AG101" s="28">
        <f t="shared" si="37"/>
        <v>16876.216833166836</v>
      </c>
      <c r="AH101" s="27">
        <f t="shared" si="40"/>
        <v>0</v>
      </c>
      <c r="AI101" s="28">
        <f t="shared" si="35"/>
        <v>43289.126606726604</v>
      </c>
      <c r="AJ101" s="27">
        <f>U101+AB101+AC101</f>
        <v>0</v>
      </c>
      <c r="AK101" s="28">
        <f>AJ101+AK100</f>
        <v>4586.530303030303</v>
      </c>
    </row>
    <row r="102" spans="1:37" x14ac:dyDescent="0.25">
      <c r="A102" s="3">
        <v>44092</v>
      </c>
      <c r="B102" s="54"/>
      <c r="D102" s="2">
        <v>110</v>
      </c>
      <c r="E102" s="2">
        <v>720</v>
      </c>
      <c r="F102" s="56"/>
      <c r="G102" s="55"/>
      <c r="H102" s="57"/>
      <c r="I102" s="56"/>
      <c r="J102" s="56"/>
      <c r="K102" s="58"/>
      <c r="L102" s="58"/>
      <c r="M102" s="55"/>
      <c r="N102" s="59"/>
      <c r="O102" s="57"/>
      <c r="P102" s="57"/>
      <c r="Q102" s="60"/>
      <c r="R102" s="60"/>
      <c r="S102" s="10">
        <f t="shared" si="22"/>
        <v>0</v>
      </c>
      <c r="T102" s="16">
        <f t="shared" si="23"/>
        <v>0</v>
      </c>
      <c r="U102" s="22">
        <f t="shared" si="24"/>
        <v>0</v>
      </c>
      <c r="V102" s="10">
        <f t="shared" si="25"/>
        <v>0</v>
      </c>
      <c r="W102" s="10">
        <f t="shared" si="26"/>
        <v>0</v>
      </c>
      <c r="X102" s="12">
        <f t="shared" si="27"/>
        <v>0</v>
      </c>
      <c r="Y102" s="12">
        <f t="shared" si="28"/>
        <v>0</v>
      </c>
      <c r="Z102" s="16">
        <f t="shared" si="29"/>
        <v>0</v>
      </c>
      <c r="AA102" s="18">
        <f t="shared" si="30"/>
        <v>0</v>
      </c>
      <c r="AB102" s="22">
        <f t="shared" si="31"/>
        <v>0</v>
      </c>
      <c r="AC102" s="22">
        <f t="shared" si="32"/>
        <v>0</v>
      </c>
      <c r="AD102" s="24">
        <f t="shared" si="33"/>
        <v>0</v>
      </c>
      <c r="AE102" s="24">
        <f t="shared" si="34"/>
        <v>0</v>
      </c>
      <c r="AF102" s="27">
        <f t="shared" si="38"/>
        <v>0</v>
      </c>
      <c r="AG102" s="28">
        <f t="shared" si="37"/>
        <v>16876.216833166836</v>
      </c>
      <c r="AH102" s="27">
        <f t="shared" si="40"/>
        <v>0</v>
      </c>
      <c r="AI102" s="28">
        <f t="shared" si="35"/>
        <v>43289.126606726604</v>
      </c>
      <c r="AJ102" s="27">
        <f t="shared" si="39"/>
        <v>0</v>
      </c>
      <c r="AK102" s="28">
        <f t="shared" si="36"/>
        <v>4586.530303030303</v>
      </c>
    </row>
    <row r="103" spans="1:37" x14ac:dyDescent="0.25">
      <c r="A103" s="3">
        <v>44093</v>
      </c>
      <c r="B103" s="54"/>
      <c r="D103" s="2">
        <v>110</v>
      </c>
      <c r="E103" s="2">
        <v>720</v>
      </c>
      <c r="F103" s="56"/>
      <c r="G103" s="55"/>
      <c r="H103" s="57"/>
      <c r="I103" s="56"/>
      <c r="J103" s="56"/>
      <c r="K103" s="58"/>
      <c r="L103" s="58"/>
      <c r="M103" s="55"/>
      <c r="N103" s="59"/>
      <c r="O103" s="57"/>
      <c r="P103" s="57"/>
      <c r="Q103" s="60"/>
      <c r="R103" s="60"/>
      <c r="S103" s="10">
        <f t="shared" si="22"/>
        <v>0</v>
      </c>
      <c r="T103" s="16">
        <f t="shared" si="23"/>
        <v>0</v>
      </c>
      <c r="U103" s="22">
        <f t="shared" si="24"/>
        <v>0</v>
      </c>
      <c r="V103" s="10">
        <f t="shared" si="25"/>
        <v>0</v>
      </c>
      <c r="W103" s="10">
        <f t="shared" si="26"/>
        <v>0</v>
      </c>
      <c r="X103" s="12">
        <f t="shared" si="27"/>
        <v>0</v>
      </c>
      <c r="Y103" s="12">
        <f t="shared" si="28"/>
        <v>0</v>
      </c>
      <c r="Z103" s="16">
        <f t="shared" si="29"/>
        <v>0</v>
      </c>
      <c r="AA103" s="18">
        <f t="shared" si="30"/>
        <v>0</v>
      </c>
      <c r="AB103" s="22">
        <f t="shared" si="31"/>
        <v>0</v>
      </c>
      <c r="AC103" s="22">
        <f t="shared" si="32"/>
        <v>0</v>
      </c>
      <c r="AD103" s="24">
        <f t="shared" si="33"/>
        <v>0</v>
      </c>
      <c r="AE103" s="24">
        <f t="shared" si="34"/>
        <v>0</v>
      </c>
      <c r="AF103" s="27">
        <f t="shared" si="38"/>
        <v>0</v>
      </c>
      <c r="AG103" s="28">
        <f t="shared" si="37"/>
        <v>16876.216833166836</v>
      </c>
      <c r="AH103" s="27">
        <f t="shared" si="40"/>
        <v>0</v>
      </c>
      <c r="AI103" s="28">
        <f t="shared" si="35"/>
        <v>43289.126606726604</v>
      </c>
      <c r="AJ103" s="27">
        <f t="shared" si="39"/>
        <v>0</v>
      </c>
      <c r="AK103" s="28">
        <f t="shared" si="36"/>
        <v>4586.530303030303</v>
      </c>
    </row>
    <row r="104" spans="1:37" x14ac:dyDescent="0.25">
      <c r="A104" s="3">
        <v>44094</v>
      </c>
      <c r="B104" s="54"/>
      <c r="D104" s="2">
        <v>110</v>
      </c>
      <c r="E104" s="2">
        <v>720</v>
      </c>
      <c r="F104" s="56"/>
      <c r="G104" s="55"/>
      <c r="H104" s="57"/>
      <c r="I104" s="56"/>
      <c r="J104" s="56"/>
      <c r="K104" s="58"/>
      <c r="L104" s="58"/>
      <c r="M104" s="55"/>
      <c r="N104" s="59"/>
      <c r="O104" s="57"/>
      <c r="P104" s="57"/>
      <c r="Q104" s="60"/>
      <c r="R104" s="60"/>
      <c r="S104" s="10">
        <f t="shared" si="22"/>
        <v>0</v>
      </c>
      <c r="T104" s="16">
        <f t="shared" si="23"/>
        <v>0</v>
      </c>
      <c r="U104" s="22">
        <f t="shared" si="24"/>
        <v>0</v>
      </c>
      <c r="V104" s="10">
        <f t="shared" si="25"/>
        <v>0</v>
      </c>
      <c r="W104" s="10">
        <f t="shared" si="26"/>
        <v>0</v>
      </c>
      <c r="X104" s="12">
        <f t="shared" si="27"/>
        <v>0</v>
      </c>
      <c r="Y104" s="12">
        <f t="shared" si="28"/>
        <v>0</v>
      </c>
      <c r="Z104" s="16">
        <f t="shared" si="29"/>
        <v>0</v>
      </c>
      <c r="AA104" s="18">
        <f t="shared" si="30"/>
        <v>0</v>
      </c>
      <c r="AB104" s="22">
        <f t="shared" si="31"/>
        <v>0</v>
      </c>
      <c r="AC104" s="22">
        <f t="shared" si="32"/>
        <v>0</v>
      </c>
      <c r="AD104" s="24">
        <f t="shared" si="33"/>
        <v>0</v>
      </c>
      <c r="AE104" s="24">
        <f t="shared" si="34"/>
        <v>0</v>
      </c>
      <c r="AF104" s="27">
        <f t="shared" si="38"/>
        <v>0</v>
      </c>
      <c r="AG104" s="28">
        <f t="shared" si="37"/>
        <v>16876.216833166836</v>
      </c>
      <c r="AH104" s="27">
        <f t="shared" si="40"/>
        <v>0</v>
      </c>
      <c r="AI104" s="28">
        <f t="shared" si="35"/>
        <v>43289.126606726604</v>
      </c>
      <c r="AJ104" s="27">
        <f t="shared" si="39"/>
        <v>0</v>
      </c>
      <c r="AK104" s="28">
        <f t="shared" si="36"/>
        <v>4586.530303030303</v>
      </c>
    </row>
    <row r="105" spans="1:37" x14ac:dyDescent="0.25">
      <c r="A105" s="3">
        <v>44095</v>
      </c>
      <c r="B105" s="54"/>
      <c r="D105" s="2">
        <v>110</v>
      </c>
      <c r="E105" s="2">
        <v>720</v>
      </c>
      <c r="F105" s="56"/>
      <c r="G105" s="55"/>
      <c r="H105" s="57"/>
      <c r="I105" s="56"/>
      <c r="J105" s="56"/>
      <c r="K105" s="58"/>
      <c r="L105" s="58"/>
      <c r="M105" s="55"/>
      <c r="N105" s="59"/>
      <c r="O105" s="57"/>
      <c r="P105" s="57"/>
      <c r="Q105" s="60"/>
      <c r="R105" s="60"/>
      <c r="S105" s="10">
        <f t="shared" si="22"/>
        <v>0</v>
      </c>
      <c r="T105" s="16">
        <f t="shared" si="23"/>
        <v>0</v>
      </c>
      <c r="U105" s="22">
        <f t="shared" si="24"/>
        <v>0</v>
      </c>
      <c r="V105" s="10">
        <f t="shared" si="25"/>
        <v>0</v>
      </c>
      <c r="W105" s="10">
        <f t="shared" si="26"/>
        <v>0</v>
      </c>
      <c r="X105" s="12">
        <f t="shared" si="27"/>
        <v>0</v>
      </c>
      <c r="Y105" s="12">
        <f t="shared" si="28"/>
        <v>0</v>
      </c>
      <c r="Z105" s="16">
        <f t="shared" si="29"/>
        <v>0</v>
      </c>
      <c r="AA105" s="18">
        <f t="shared" si="30"/>
        <v>0</v>
      </c>
      <c r="AB105" s="22">
        <f t="shared" si="31"/>
        <v>0</v>
      </c>
      <c r="AC105" s="22">
        <f t="shared" si="32"/>
        <v>0</v>
      </c>
      <c r="AD105" s="24">
        <f t="shared" si="33"/>
        <v>0</v>
      </c>
      <c r="AE105" s="24">
        <f t="shared" si="34"/>
        <v>0</v>
      </c>
      <c r="AF105" s="27">
        <f t="shared" si="38"/>
        <v>0</v>
      </c>
      <c r="AG105" s="28">
        <f t="shared" si="37"/>
        <v>16876.216833166836</v>
      </c>
      <c r="AH105" s="27">
        <f t="shared" si="40"/>
        <v>0</v>
      </c>
      <c r="AI105" s="28">
        <f t="shared" si="35"/>
        <v>43289.126606726604</v>
      </c>
      <c r="AJ105" s="27">
        <f t="shared" si="39"/>
        <v>0</v>
      </c>
      <c r="AK105" s="28">
        <f t="shared" si="36"/>
        <v>4586.530303030303</v>
      </c>
    </row>
    <row r="106" spans="1:37" x14ac:dyDescent="0.25">
      <c r="A106" s="3">
        <v>44096</v>
      </c>
      <c r="B106" s="54"/>
      <c r="D106" s="2">
        <v>110</v>
      </c>
      <c r="E106" s="2">
        <v>720</v>
      </c>
      <c r="F106" s="56"/>
      <c r="G106" s="55"/>
      <c r="H106" s="57"/>
      <c r="I106" s="56"/>
      <c r="J106" s="56"/>
      <c r="K106" s="58"/>
      <c r="L106" s="58"/>
      <c r="M106" s="55"/>
      <c r="N106" s="59"/>
      <c r="O106" s="57"/>
      <c r="P106" s="57"/>
      <c r="Q106" s="60"/>
      <c r="R106" s="60"/>
      <c r="S106" s="10">
        <f t="shared" si="22"/>
        <v>0</v>
      </c>
      <c r="T106" s="16">
        <f t="shared" si="23"/>
        <v>0</v>
      </c>
      <c r="U106" s="22">
        <f t="shared" si="24"/>
        <v>0</v>
      </c>
      <c r="V106" s="10">
        <f t="shared" si="25"/>
        <v>0</v>
      </c>
      <c r="W106" s="10">
        <f t="shared" si="26"/>
        <v>0</v>
      </c>
      <c r="X106" s="12">
        <f t="shared" si="27"/>
        <v>0</v>
      </c>
      <c r="Y106" s="12">
        <f t="shared" si="28"/>
        <v>0</v>
      </c>
      <c r="Z106" s="16">
        <f t="shared" si="29"/>
        <v>0</v>
      </c>
      <c r="AA106" s="18">
        <f t="shared" si="30"/>
        <v>0</v>
      </c>
      <c r="AB106" s="22">
        <f t="shared" si="31"/>
        <v>0</v>
      </c>
      <c r="AC106" s="22">
        <f t="shared" si="32"/>
        <v>0</v>
      </c>
      <c r="AD106" s="24">
        <f t="shared" si="33"/>
        <v>0</v>
      </c>
      <c r="AE106" s="24">
        <f t="shared" si="34"/>
        <v>0</v>
      </c>
      <c r="AF106" s="27">
        <f t="shared" si="38"/>
        <v>0</v>
      </c>
      <c r="AG106" s="28">
        <f t="shared" si="37"/>
        <v>16876.216833166836</v>
      </c>
      <c r="AH106" s="27">
        <f t="shared" si="40"/>
        <v>0</v>
      </c>
      <c r="AI106" s="28">
        <f t="shared" si="35"/>
        <v>43289.126606726604</v>
      </c>
      <c r="AJ106" s="27">
        <f t="shared" si="39"/>
        <v>0</v>
      </c>
      <c r="AK106" s="28">
        <f t="shared" si="36"/>
        <v>4586.530303030303</v>
      </c>
    </row>
    <row r="107" spans="1:37" x14ac:dyDescent="0.25">
      <c r="A107" s="3">
        <v>44097</v>
      </c>
      <c r="B107" s="54"/>
      <c r="D107" s="2">
        <v>110</v>
      </c>
      <c r="E107" s="2">
        <v>720</v>
      </c>
      <c r="F107" s="56"/>
      <c r="G107" s="55"/>
      <c r="H107" s="57"/>
      <c r="I107" s="56"/>
      <c r="J107" s="56"/>
      <c r="K107" s="58"/>
      <c r="L107" s="58"/>
      <c r="M107" s="55"/>
      <c r="N107" s="59"/>
      <c r="O107" s="57"/>
      <c r="P107" s="57"/>
      <c r="Q107" s="60"/>
      <c r="R107" s="60"/>
      <c r="S107" s="10">
        <f t="shared" si="22"/>
        <v>0</v>
      </c>
      <c r="T107" s="16">
        <f t="shared" si="23"/>
        <v>0</v>
      </c>
      <c r="U107" s="22">
        <f t="shared" si="24"/>
        <v>0</v>
      </c>
      <c r="V107" s="10">
        <f t="shared" si="25"/>
        <v>0</v>
      </c>
      <c r="W107" s="10">
        <f t="shared" si="26"/>
        <v>0</v>
      </c>
      <c r="X107" s="12">
        <f t="shared" si="27"/>
        <v>0</v>
      </c>
      <c r="Y107" s="12">
        <f t="shared" si="28"/>
        <v>0</v>
      </c>
      <c r="Z107" s="16">
        <f t="shared" si="29"/>
        <v>0</v>
      </c>
      <c r="AA107" s="18">
        <f t="shared" si="30"/>
        <v>0</v>
      </c>
      <c r="AB107" s="22">
        <f t="shared" si="31"/>
        <v>0</v>
      </c>
      <c r="AC107" s="22">
        <f t="shared" si="32"/>
        <v>0</v>
      </c>
      <c r="AD107" s="24">
        <f t="shared" si="33"/>
        <v>0</v>
      </c>
      <c r="AE107" s="24">
        <f t="shared" si="34"/>
        <v>0</v>
      </c>
      <c r="AF107" s="27">
        <f t="shared" si="38"/>
        <v>0</v>
      </c>
      <c r="AG107" s="28">
        <f t="shared" si="37"/>
        <v>16876.216833166836</v>
      </c>
      <c r="AH107" s="27">
        <f t="shared" si="40"/>
        <v>0</v>
      </c>
      <c r="AI107" s="28">
        <f t="shared" si="35"/>
        <v>43289.126606726604</v>
      </c>
      <c r="AJ107" s="27">
        <f t="shared" si="39"/>
        <v>0</v>
      </c>
      <c r="AK107" s="28">
        <f t="shared" si="36"/>
        <v>4586.530303030303</v>
      </c>
    </row>
    <row r="108" spans="1:37" x14ac:dyDescent="0.25">
      <c r="A108" s="3">
        <v>44098</v>
      </c>
      <c r="B108" s="54"/>
      <c r="D108" s="2">
        <v>110</v>
      </c>
      <c r="E108" s="2">
        <v>720</v>
      </c>
      <c r="F108" s="56"/>
      <c r="G108" s="55"/>
      <c r="H108" s="57"/>
      <c r="I108" s="56"/>
      <c r="J108" s="56"/>
      <c r="K108" s="58"/>
      <c r="L108" s="58"/>
      <c r="M108" s="55"/>
      <c r="N108" s="59"/>
      <c r="O108" s="57"/>
      <c r="P108" s="57"/>
      <c r="Q108" s="60"/>
      <c r="R108" s="60"/>
      <c r="S108" s="10">
        <f t="shared" si="22"/>
        <v>0</v>
      </c>
      <c r="T108" s="16">
        <f t="shared" si="23"/>
        <v>0</v>
      </c>
      <c r="U108" s="22">
        <f t="shared" si="24"/>
        <v>0</v>
      </c>
      <c r="V108" s="10">
        <f t="shared" si="25"/>
        <v>0</v>
      </c>
      <c r="W108" s="10">
        <f t="shared" si="26"/>
        <v>0</v>
      </c>
      <c r="X108" s="12">
        <f t="shared" si="27"/>
        <v>0</v>
      </c>
      <c r="Y108" s="12">
        <f t="shared" si="28"/>
        <v>0</v>
      </c>
      <c r="Z108" s="16">
        <f t="shared" si="29"/>
        <v>0</v>
      </c>
      <c r="AA108" s="18">
        <f t="shared" si="30"/>
        <v>0</v>
      </c>
      <c r="AB108" s="22">
        <f t="shared" si="31"/>
        <v>0</v>
      </c>
      <c r="AC108" s="22">
        <f t="shared" si="32"/>
        <v>0</v>
      </c>
      <c r="AD108" s="24">
        <f t="shared" si="33"/>
        <v>0</v>
      </c>
      <c r="AE108" s="24">
        <f t="shared" si="34"/>
        <v>0</v>
      </c>
      <c r="AF108" s="27">
        <f t="shared" si="38"/>
        <v>0</v>
      </c>
      <c r="AG108" s="28">
        <f t="shared" si="37"/>
        <v>16876.216833166836</v>
      </c>
      <c r="AH108" s="27">
        <f t="shared" si="40"/>
        <v>0</v>
      </c>
      <c r="AI108" s="28">
        <f t="shared" si="35"/>
        <v>43289.126606726604</v>
      </c>
      <c r="AJ108" s="27">
        <f t="shared" si="39"/>
        <v>0</v>
      </c>
      <c r="AK108" s="28">
        <f t="shared" si="36"/>
        <v>4586.530303030303</v>
      </c>
    </row>
    <row r="109" spans="1:37" x14ac:dyDescent="0.25">
      <c r="A109" s="3">
        <v>44099</v>
      </c>
      <c r="B109" s="54"/>
      <c r="D109" s="2">
        <v>110</v>
      </c>
      <c r="E109" s="2">
        <v>720</v>
      </c>
      <c r="F109" s="56"/>
      <c r="G109" s="55"/>
      <c r="H109" s="57"/>
      <c r="I109" s="56"/>
      <c r="J109" s="56"/>
      <c r="K109" s="58"/>
      <c r="L109" s="58"/>
      <c r="M109" s="55"/>
      <c r="N109" s="59"/>
      <c r="O109" s="57"/>
      <c r="P109" s="57"/>
      <c r="Q109" s="60"/>
      <c r="R109" s="60"/>
      <c r="S109" s="10">
        <f t="shared" si="22"/>
        <v>0</v>
      </c>
      <c r="T109" s="16">
        <f t="shared" si="23"/>
        <v>0</v>
      </c>
      <c r="U109" s="22">
        <f t="shared" si="24"/>
        <v>0</v>
      </c>
      <c r="V109" s="10">
        <f t="shared" si="25"/>
        <v>0</v>
      </c>
      <c r="W109" s="10">
        <f t="shared" si="26"/>
        <v>0</v>
      </c>
      <c r="X109" s="12">
        <f t="shared" si="27"/>
        <v>0</v>
      </c>
      <c r="Y109" s="12">
        <f t="shared" si="28"/>
        <v>0</v>
      </c>
      <c r="Z109" s="16">
        <f t="shared" si="29"/>
        <v>0</v>
      </c>
      <c r="AA109" s="18">
        <f t="shared" si="30"/>
        <v>0</v>
      </c>
      <c r="AB109" s="22">
        <f t="shared" si="31"/>
        <v>0</v>
      </c>
      <c r="AC109" s="22">
        <f t="shared" si="32"/>
        <v>0</v>
      </c>
      <c r="AD109" s="24">
        <f t="shared" si="33"/>
        <v>0</v>
      </c>
      <c r="AE109" s="24">
        <f t="shared" si="34"/>
        <v>0</v>
      </c>
      <c r="AF109" s="27">
        <f t="shared" si="38"/>
        <v>0</v>
      </c>
      <c r="AG109" s="28">
        <f t="shared" si="37"/>
        <v>16876.216833166836</v>
      </c>
      <c r="AH109" s="27">
        <f t="shared" si="40"/>
        <v>0</v>
      </c>
      <c r="AI109" s="28">
        <f t="shared" si="35"/>
        <v>43289.126606726604</v>
      </c>
      <c r="AJ109" s="27">
        <f t="shared" si="39"/>
        <v>0</v>
      </c>
      <c r="AK109" s="28">
        <f t="shared" si="36"/>
        <v>4586.530303030303</v>
      </c>
    </row>
    <row r="110" spans="1:37" x14ac:dyDescent="0.25">
      <c r="A110" s="3">
        <v>44100</v>
      </c>
      <c r="B110" s="54"/>
      <c r="D110" s="2">
        <v>110</v>
      </c>
      <c r="E110" s="2">
        <v>720</v>
      </c>
      <c r="F110" s="56"/>
      <c r="G110" s="55"/>
      <c r="H110" s="57"/>
      <c r="I110" s="56"/>
      <c r="J110" s="56"/>
      <c r="K110" s="58"/>
      <c r="L110" s="58"/>
      <c r="M110" s="55"/>
      <c r="N110" s="59"/>
      <c r="O110" s="57"/>
      <c r="P110" s="57"/>
      <c r="Q110" s="60"/>
      <c r="R110" s="60"/>
      <c r="S110" s="10">
        <f t="shared" si="22"/>
        <v>0</v>
      </c>
      <c r="T110" s="16">
        <f t="shared" si="23"/>
        <v>0</v>
      </c>
      <c r="U110" s="22">
        <f t="shared" si="24"/>
        <v>0</v>
      </c>
      <c r="V110" s="10">
        <f t="shared" si="25"/>
        <v>0</v>
      </c>
      <c r="W110" s="10">
        <f t="shared" si="26"/>
        <v>0</v>
      </c>
      <c r="X110" s="12">
        <f t="shared" si="27"/>
        <v>0</v>
      </c>
      <c r="Y110" s="12">
        <f t="shared" si="28"/>
        <v>0</v>
      </c>
      <c r="Z110" s="16">
        <f t="shared" si="29"/>
        <v>0</v>
      </c>
      <c r="AA110" s="18">
        <f t="shared" si="30"/>
        <v>0</v>
      </c>
      <c r="AB110" s="22">
        <f t="shared" si="31"/>
        <v>0</v>
      </c>
      <c r="AC110" s="22">
        <f t="shared" si="32"/>
        <v>0</v>
      </c>
      <c r="AD110" s="24">
        <f t="shared" si="33"/>
        <v>0</v>
      </c>
      <c r="AE110" s="24">
        <f t="shared" si="34"/>
        <v>0</v>
      </c>
      <c r="AF110" s="27">
        <f t="shared" si="38"/>
        <v>0</v>
      </c>
      <c r="AG110" s="28">
        <f t="shared" si="37"/>
        <v>16876.216833166836</v>
      </c>
      <c r="AH110" s="27">
        <f t="shared" si="40"/>
        <v>0</v>
      </c>
      <c r="AI110" s="28">
        <f t="shared" si="35"/>
        <v>43289.126606726604</v>
      </c>
      <c r="AJ110" s="27">
        <f t="shared" si="39"/>
        <v>0</v>
      </c>
      <c r="AK110" s="28">
        <f t="shared" si="36"/>
        <v>4586.530303030303</v>
      </c>
    </row>
    <row r="111" spans="1:37" x14ac:dyDescent="0.25">
      <c r="A111" s="3">
        <v>44101</v>
      </c>
      <c r="B111" s="54"/>
      <c r="D111" s="2">
        <v>110</v>
      </c>
      <c r="E111" s="2">
        <v>720</v>
      </c>
      <c r="F111" s="56"/>
      <c r="G111" s="55"/>
      <c r="H111" s="57"/>
      <c r="I111" s="56"/>
      <c r="J111" s="56"/>
      <c r="K111" s="58"/>
      <c r="L111" s="58"/>
      <c r="M111" s="55"/>
      <c r="N111" s="59"/>
      <c r="O111" s="57"/>
      <c r="P111" s="57"/>
      <c r="Q111" s="60"/>
      <c r="R111" s="60"/>
      <c r="S111" s="10">
        <f t="shared" si="22"/>
        <v>0</v>
      </c>
      <c r="T111" s="16">
        <f t="shared" si="23"/>
        <v>0</v>
      </c>
      <c r="U111" s="22">
        <f t="shared" si="24"/>
        <v>0</v>
      </c>
      <c r="V111" s="10">
        <f t="shared" si="25"/>
        <v>0</v>
      </c>
      <c r="W111" s="10">
        <f t="shared" si="26"/>
        <v>0</v>
      </c>
      <c r="X111" s="12">
        <f t="shared" si="27"/>
        <v>0</v>
      </c>
      <c r="Y111" s="12">
        <f t="shared" si="28"/>
        <v>0</v>
      </c>
      <c r="Z111" s="16">
        <f t="shared" si="29"/>
        <v>0</v>
      </c>
      <c r="AA111" s="18">
        <f t="shared" si="30"/>
        <v>0</v>
      </c>
      <c r="AB111" s="22">
        <f t="shared" si="31"/>
        <v>0</v>
      </c>
      <c r="AC111" s="22">
        <f t="shared" si="32"/>
        <v>0</v>
      </c>
      <c r="AD111" s="24">
        <f t="shared" si="33"/>
        <v>0</v>
      </c>
      <c r="AE111" s="24">
        <f t="shared" si="34"/>
        <v>0</v>
      </c>
      <c r="AF111" s="27">
        <f t="shared" si="38"/>
        <v>0</v>
      </c>
      <c r="AG111" s="28">
        <f t="shared" si="37"/>
        <v>16876.216833166836</v>
      </c>
      <c r="AH111" s="27">
        <f t="shared" si="40"/>
        <v>0</v>
      </c>
      <c r="AI111" s="28">
        <f t="shared" si="35"/>
        <v>43289.126606726604</v>
      </c>
      <c r="AJ111" s="27">
        <f t="shared" si="39"/>
        <v>0</v>
      </c>
      <c r="AK111" s="28">
        <f t="shared" si="36"/>
        <v>4586.530303030303</v>
      </c>
    </row>
    <row r="112" spans="1:37" x14ac:dyDescent="0.25">
      <c r="A112" s="3">
        <v>44102</v>
      </c>
      <c r="B112" s="54"/>
      <c r="D112" s="2">
        <v>110</v>
      </c>
      <c r="E112" s="2">
        <v>720</v>
      </c>
      <c r="F112" s="56"/>
      <c r="G112" s="55"/>
      <c r="H112" s="57"/>
      <c r="I112" s="56"/>
      <c r="J112" s="56"/>
      <c r="K112" s="58"/>
      <c r="L112" s="58"/>
      <c r="M112" s="55"/>
      <c r="N112" s="59"/>
      <c r="O112" s="57"/>
      <c r="P112" s="57"/>
      <c r="Q112" s="60"/>
      <c r="R112" s="60"/>
      <c r="S112" s="10">
        <f t="shared" si="22"/>
        <v>0</v>
      </c>
      <c r="T112" s="16">
        <f t="shared" si="23"/>
        <v>0</v>
      </c>
      <c r="U112" s="22">
        <f t="shared" si="24"/>
        <v>0</v>
      </c>
      <c r="V112" s="10">
        <f t="shared" si="25"/>
        <v>0</v>
      </c>
      <c r="W112" s="10">
        <f t="shared" si="26"/>
        <v>0</v>
      </c>
      <c r="X112" s="12">
        <f t="shared" si="27"/>
        <v>0</v>
      </c>
      <c r="Y112" s="12">
        <f t="shared" si="28"/>
        <v>0</v>
      </c>
      <c r="Z112" s="16">
        <f t="shared" si="29"/>
        <v>0</v>
      </c>
      <c r="AA112" s="18">
        <f t="shared" si="30"/>
        <v>0</v>
      </c>
      <c r="AB112" s="22">
        <f t="shared" si="31"/>
        <v>0</v>
      </c>
      <c r="AC112" s="22">
        <f t="shared" si="32"/>
        <v>0</v>
      </c>
      <c r="AD112" s="24">
        <f t="shared" si="33"/>
        <v>0</v>
      </c>
      <c r="AE112" s="24">
        <f t="shared" si="34"/>
        <v>0</v>
      </c>
      <c r="AF112" s="27">
        <f t="shared" si="38"/>
        <v>0</v>
      </c>
      <c r="AG112" s="28">
        <f t="shared" si="37"/>
        <v>16876.216833166836</v>
      </c>
      <c r="AH112" s="27">
        <f t="shared" si="40"/>
        <v>0</v>
      </c>
      <c r="AI112" s="28">
        <f t="shared" si="35"/>
        <v>43289.126606726604</v>
      </c>
      <c r="AJ112" s="27">
        <f t="shared" si="39"/>
        <v>0</v>
      </c>
      <c r="AK112" s="28">
        <f t="shared" si="36"/>
        <v>4586.530303030303</v>
      </c>
    </row>
    <row r="113" spans="1:37" x14ac:dyDescent="0.25">
      <c r="A113" s="3">
        <v>44103</v>
      </c>
      <c r="B113" s="54"/>
      <c r="D113" s="2">
        <v>110</v>
      </c>
      <c r="E113" s="2">
        <v>720</v>
      </c>
      <c r="F113" s="56"/>
      <c r="G113" s="55"/>
      <c r="H113" s="57"/>
      <c r="I113" s="56"/>
      <c r="J113" s="56"/>
      <c r="K113" s="58"/>
      <c r="L113" s="58"/>
      <c r="M113" s="55"/>
      <c r="N113" s="59"/>
      <c r="O113" s="57"/>
      <c r="P113" s="57"/>
      <c r="Q113" s="60"/>
      <c r="R113" s="60"/>
      <c r="S113" s="10">
        <f t="shared" si="22"/>
        <v>0</v>
      </c>
      <c r="T113" s="16">
        <f t="shared" si="23"/>
        <v>0</v>
      </c>
      <c r="U113" s="22">
        <f t="shared" si="24"/>
        <v>0</v>
      </c>
      <c r="V113" s="10">
        <f t="shared" si="25"/>
        <v>0</v>
      </c>
      <c r="W113" s="10">
        <f t="shared" si="26"/>
        <v>0</v>
      </c>
      <c r="X113" s="12">
        <f t="shared" si="27"/>
        <v>0</v>
      </c>
      <c r="Y113" s="12">
        <f t="shared" si="28"/>
        <v>0</v>
      </c>
      <c r="Z113" s="16">
        <f t="shared" si="29"/>
        <v>0</v>
      </c>
      <c r="AA113" s="18">
        <f t="shared" si="30"/>
        <v>0</v>
      </c>
      <c r="AB113" s="22">
        <f t="shared" si="31"/>
        <v>0</v>
      </c>
      <c r="AC113" s="22">
        <f t="shared" si="32"/>
        <v>0</v>
      </c>
      <c r="AD113" s="24">
        <f t="shared" si="33"/>
        <v>0</v>
      </c>
      <c r="AE113" s="24">
        <f t="shared" si="34"/>
        <v>0</v>
      </c>
      <c r="AF113" s="27">
        <f t="shared" si="38"/>
        <v>0</v>
      </c>
      <c r="AG113" s="28">
        <f t="shared" si="37"/>
        <v>16876.216833166836</v>
      </c>
      <c r="AH113" s="27">
        <f t="shared" si="40"/>
        <v>0</v>
      </c>
      <c r="AI113" s="28">
        <f t="shared" si="35"/>
        <v>43289.126606726604</v>
      </c>
      <c r="AJ113" s="27">
        <f t="shared" si="39"/>
        <v>0</v>
      </c>
      <c r="AK113" s="28">
        <f t="shared" si="36"/>
        <v>4586.530303030303</v>
      </c>
    </row>
    <row r="114" spans="1:37" x14ac:dyDescent="0.25">
      <c r="A114" s="3">
        <v>44104</v>
      </c>
      <c r="B114" s="54"/>
      <c r="D114" s="2">
        <v>110</v>
      </c>
      <c r="E114" s="2">
        <v>720</v>
      </c>
      <c r="F114" s="56"/>
      <c r="G114" s="55"/>
      <c r="H114" s="57"/>
      <c r="I114" s="56"/>
      <c r="J114" s="56"/>
      <c r="K114" s="58"/>
      <c r="L114" s="58"/>
      <c r="M114" s="55"/>
      <c r="N114" s="59"/>
      <c r="O114" s="57"/>
      <c r="P114" s="57"/>
      <c r="Q114" s="60"/>
      <c r="R114" s="60"/>
      <c r="S114" s="10">
        <f t="shared" si="22"/>
        <v>0</v>
      </c>
      <c r="T114" s="16">
        <f t="shared" si="23"/>
        <v>0</v>
      </c>
      <c r="U114" s="22">
        <f t="shared" si="24"/>
        <v>0</v>
      </c>
      <c r="V114" s="10">
        <f t="shared" si="25"/>
        <v>0</v>
      </c>
      <c r="W114" s="10">
        <f t="shared" si="26"/>
        <v>0</v>
      </c>
      <c r="X114" s="12">
        <f t="shared" si="27"/>
        <v>0</v>
      </c>
      <c r="Y114" s="12">
        <f t="shared" si="28"/>
        <v>0</v>
      </c>
      <c r="Z114" s="16">
        <f t="shared" si="29"/>
        <v>0</v>
      </c>
      <c r="AA114" s="18">
        <f t="shared" si="30"/>
        <v>0</v>
      </c>
      <c r="AB114" s="22">
        <f t="shared" si="31"/>
        <v>0</v>
      </c>
      <c r="AC114" s="22">
        <f t="shared" si="32"/>
        <v>0</v>
      </c>
      <c r="AD114" s="24">
        <f t="shared" si="33"/>
        <v>0</v>
      </c>
      <c r="AE114" s="24">
        <f t="shared" si="34"/>
        <v>0</v>
      </c>
      <c r="AF114" s="27">
        <f t="shared" si="38"/>
        <v>0</v>
      </c>
      <c r="AG114" s="28">
        <f t="shared" si="37"/>
        <v>16876.216833166836</v>
      </c>
      <c r="AH114" s="27">
        <f t="shared" si="40"/>
        <v>0</v>
      </c>
      <c r="AI114" s="28">
        <f t="shared" si="35"/>
        <v>43289.126606726604</v>
      </c>
      <c r="AJ114" s="27">
        <f t="shared" si="39"/>
        <v>0</v>
      </c>
      <c r="AK114" s="28">
        <f t="shared" si="36"/>
        <v>4586.530303030303</v>
      </c>
    </row>
    <row r="115" spans="1:37" x14ac:dyDescent="0.25">
      <c r="A115" s="3">
        <v>44105</v>
      </c>
      <c r="B115" s="54"/>
      <c r="D115" s="2">
        <v>110</v>
      </c>
      <c r="E115" s="2">
        <v>720</v>
      </c>
      <c r="F115" s="56"/>
      <c r="G115" s="55"/>
      <c r="H115" s="57"/>
      <c r="I115" s="56"/>
      <c r="J115" s="56"/>
      <c r="K115" s="58"/>
      <c r="L115" s="58"/>
      <c r="M115" s="55"/>
      <c r="N115" s="59"/>
      <c r="O115" s="57"/>
      <c r="P115" s="57"/>
      <c r="Q115" s="60"/>
      <c r="R115" s="60"/>
      <c r="S115" s="10">
        <f t="shared" si="22"/>
        <v>0</v>
      </c>
      <c r="T115" s="16">
        <f t="shared" si="23"/>
        <v>0</v>
      </c>
      <c r="U115" s="22">
        <f t="shared" si="24"/>
        <v>0</v>
      </c>
      <c r="V115" s="10">
        <f t="shared" si="25"/>
        <v>0</v>
      </c>
      <c r="W115" s="10">
        <f t="shared" si="26"/>
        <v>0</v>
      </c>
      <c r="X115" s="12">
        <f t="shared" si="27"/>
        <v>0</v>
      </c>
      <c r="Y115" s="12">
        <f t="shared" si="28"/>
        <v>0</v>
      </c>
      <c r="Z115" s="16">
        <f t="shared" si="29"/>
        <v>0</v>
      </c>
      <c r="AA115" s="18">
        <f t="shared" si="30"/>
        <v>0</v>
      </c>
      <c r="AB115" s="22">
        <f t="shared" si="31"/>
        <v>0</v>
      </c>
      <c r="AC115" s="22">
        <f t="shared" si="32"/>
        <v>0</v>
      </c>
      <c r="AD115" s="24">
        <f t="shared" si="33"/>
        <v>0</v>
      </c>
      <c r="AE115" s="24">
        <f t="shared" si="34"/>
        <v>0</v>
      </c>
      <c r="AF115" s="27">
        <f t="shared" si="38"/>
        <v>0</v>
      </c>
      <c r="AG115" s="28">
        <f t="shared" si="37"/>
        <v>16876.216833166836</v>
      </c>
      <c r="AH115" s="27">
        <f t="shared" si="40"/>
        <v>0</v>
      </c>
      <c r="AI115" s="28">
        <f t="shared" si="35"/>
        <v>43289.126606726604</v>
      </c>
      <c r="AJ115" s="27">
        <f t="shared" si="39"/>
        <v>0</v>
      </c>
      <c r="AK115" s="28">
        <f t="shared" si="36"/>
        <v>4586.530303030303</v>
      </c>
    </row>
    <row r="116" spans="1:37" x14ac:dyDescent="0.25">
      <c r="A116" s="3">
        <v>44106</v>
      </c>
      <c r="B116" s="54"/>
      <c r="D116" s="2">
        <v>110</v>
      </c>
      <c r="E116" s="2">
        <v>720</v>
      </c>
      <c r="F116" s="56"/>
      <c r="G116" s="55"/>
      <c r="H116" s="57"/>
      <c r="I116" s="56"/>
      <c r="J116" s="56"/>
      <c r="K116" s="58"/>
      <c r="L116" s="58"/>
      <c r="M116" s="55"/>
      <c r="N116" s="59"/>
      <c r="O116" s="57"/>
      <c r="P116" s="57"/>
      <c r="Q116" s="60"/>
      <c r="R116" s="60"/>
      <c r="S116" s="10">
        <f t="shared" si="22"/>
        <v>0</v>
      </c>
      <c r="T116" s="16">
        <f t="shared" si="23"/>
        <v>0</v>
      </c>
      <c r="U116" s="22">
        <f t="shared" si="24"/>
        <v>0</v>
      </c>
      <c r="V116" s="10">
        <f t="shared" si="25"/>
        <v>0</v>
      </c>
      <c r="W116" s="10">
        <f t="shared" si="26"/>
        <v>0</v>
      </c>
      <c r="X116" s="12">
        <f t="shared" si="27"/>
        <v>0</v>
      </c>
      <c r="Y116" s="12">
        <f t="shared" si="28"/>
        <v>0</v>
      </c>
      <c r="Z116" s="16">
        <f t="shared" si="29"/>
        <v>0</v>
      </c>
      <c r="AA116" s="18">
        <f t="shared" si="30"/>
        <v>0</v>
      </c>
      <c r="AB116" s="22">
        <f t="shared" si="31"/>
        <v>0</v>
      </c>
      <c r="AC116" s="22">
        <f t="shared" si="32"/>
        <v>0</v>
      </c>
      <c r="AD116" s="24">
        <f t="shared" si="33"/>
        <v>0</v>
      </c>
      <c r="AE116" s="24">
        <f t="shared" si="34"/>
        <v>0</v>
      </c>
      <c r="AF116" s="29">
        <f t="shared" si="38"/>
        <v>0</v>
      </c>
      <c r="AG116" s="30">
        <f t="shared" si="37"/>
        <v>16876.216833166836</v>
      </c>
      <c r="AH116" s="29">
        <f t="shared" si="40"/>
        <v>0</v>
      </c>
      <c r="AI116" s="30">
        <f t="shared" si="35"/>
        <v>43289.126606726604</v>
      </c>
      <c r="AJ116" s="29">
        <f t="shared" si="39"/>
        <v>0</v>
      </c>
      <c r="AK116" s="30">
        <f t="shared" si="36"/>
        <v>4586.530303030303</v>
      </c>
    </row>
    <row r="117" spans="1:37" x14ac:dyDescent="0.25">
      <c r="F117" s="54"/>
      <c r="G117" s="54"/>
      <c r="H117" s="54"/>
      <c r="I117" s="54"/>
      <c r="J117" s="54"/>
      <c r="K117" s="61"/>
      <c r="L117" s="61"/>
      <c r="M117" s="54"/>
      <c r="N117" s="61"/>
      <c r="O117" s="54"/>
      <c r="P117" s="54"/>
      <c r="Q117" s="61"/>
      <c r="R117" s="61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H4:AH8 AJ4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7"/>
  <sheetViews>
    <sheetView workbookViewId="0">
      <pane xSplit="1" ySplit="2" topLeftCell="V78" activePane="bottomRight" state="frozen"/>
      <selection pane="topRight" activeCell="B1" sqref="B1"/>
      <selection pane="bottomLeft" activeCell="A3" sqref="A3"/>
      <selection pane="bottomRight" activeCell="K25" sqref="K25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x14ac:dyDescent="0.25">
      <c r="A2" s="46" t="s">
        <v>0</v>
      </c>
      <c r="B2" s="2" t="s">
        <v>20</v>
      </c>
      <c r="C2" s="2" t="s">
        <v>21</v>
      </c>
      <c r="D2" s="2" t="s">
        <v>27</v>
      </c>
      <c r="E2" s="2" t="s">
        <v>28</v>
      </c>
      <c r="F2" s="2">
        <v>2022</v>
      </c>
      <c r="G2" s="2">
        <v>2022</v>
      </c>
      <c r="H2" s="2" t="s">
        <v>22</v>
      </c>
      <c r="J2" s="4" t="s">
        <v>20</v>
      </c>
      <c r="K2" s="4" t="s">
        <v>21</v>
      </c>
      <c r="L2" s="2" t="s">
        <v>27</v>
      </c>
      <c r="M2" s="2" t="s">
        <v>28</v>
      </c>
      <c r="N2" s="2">
        <v>2022</v>
      </c>
      <c r="O2" s="2">
        <v>2022</v>
      </c>
      <c r="P2" s="2" t="s">
        <v>22</v>
      </c>
      <c r="R2" s="2" t="s">
        <v>20</v>
      </c>
      <c r="S2" s="2" t="s">
        <v>21</v>
      </c>
      <c r="T2" s="2" t="s">
        <v>27</v>
      </c>
      <c r="U2" s="2" t="s">
        <v>28</v>
      </c>
      <c r="V2" s="2">
        <v>2022</v>
      </c>
      <c r="W2" s="2">
        <v>2022</v>
      </c>
      <c r="X2" s="2" t="s">
        <v>22</v>
      </c>
    </row>
    <row r="3" spans="1:24" x14ac:dyDescent="0.25">
      <c r="A3" s="47">
        <v>44359</v>
      </c>
      <c r="B3" s="52">
        <v>2</v>
      </c>
      <c r="C3" s="4">
        <f>B3</f>
        <v>2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9">
        <f>C3/$C$115</f>
        <v>2.2371364653243848E-4</v>
      </c>
      <c r="I3" s="49"/>
      <c r="J3" s="4">
        <v>576</v>
      </c>
      <c r="K3" s="4">
        <f>J3</f>
        <v>576</v>
      </c>
      <c r="L3" s="4">
        <v>177</v>
      </c>
      <c r="M3" s="4">
        <f>L3</f>
        <v>177</v>
      </c>
      <c r="N3" s="4">
        <f>Counts!AH4</f>
        <v>1.6666666666666665</v>
      </c>
      <c r="O3" s="4">
        <f>Counts!AI4</f>
        <v>1.6666666666666665</v>
      </c>
      <c r="P3" s="49">
        <f>K3/$K$115</f>
        <v>7.9223172778037573E-3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7">
        <v>44360</v>
      </c>
      <c r="B4" s="52">
        <v>1</v>
      </c>
      <c r="C4" s="4">
        <f>B4+C3</f>
        <v>3</v>
      </c>
      <c r="D4" s="4">
        <v>1</v>
      </c>
      <c r="E4" s="4">
        <f>D4+E3</f>
        <v>1</v>
      </c>
      <c r="F4" s="4">
        <f>Counts!AF5</f>
        <v>0</v>
      </c>
      <c r="G4" s="4">
        <f>Counts!AG5</f>
        <v>0</v>
      </c>
      <c r="H4" s="49">
        <f t="shared" ref="H4:H67" si="1">C4/$C$115</f>
        <v>3.355704697986577E-4</v>
      </c>
      <c r="I4" s="49"/>
      <c r="J4" s="4">
        <v>399</v>
      </c>
      <c r="K4" s="4">
        <f>J4+K3</f>
        <v>975</v>
      </c>
      <c r="L4" s="4">
        <v>79</v>
      </c>
      <c r="M4" s="4">
        <f>L4+M3</f>
        <v>256</v>
      </c>
      <c r="N4" s="4">
        <f>Counts!AH5</f>
        <v>7.384615384615385</v>
      </c>
      <c r="O4" s="4">
        <f>Counts!AI5</f>
        <v>9.0512820512820511</v>
      </c>
      <c r="P4" s="49">
        <f t="shared" ref="P4:P67" si="2">K4/$K$115</f>
        <v>1.3410172475449069E-2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7">
        <v>44361</v>
      </c>
      <c r="B5" s="52">
        <v>1</v>
      </c>
      <c r="C5" s="4">
        <f t="shared" ref="C5:C68" si="4">B5+C4</f>
        <v>4</v>
      </c>
      <c r="D5" s="4">
        <v>0</v>
      </c>
      <c r="E5" s="4">
        <f t="shared" ref="E5:E68" si="5">D5+E4</f>
        <v>1</v>
      </c>
      <c r="F5" s="4">
        <f>Counts!AF6</f>
        <v>0</v>
      </c>
      <c r="G5" s="4">
        <f>Counts!AG6</f>
        <v>0</v>
      </c>
      <c r="H5" s="49">
        <f t="shared" si="1"/>
        <v>4.4742729306487697E-4</v>
      </c>
      <c r="I5" s="49"/>
      <c r="J5" s="4">
        <v>357</v>
      </c>
      <c r="K5" s="4">
        <f t="shared" ref="K5:K68" si="6">J5+K4</f>
        <v>1332</v>
      </c>
      <c r="L5" s="4">
        <v>268</v>
      </c>
      <c r="M5" s="4">
        <f t="shared" ref="M5:M68" si="7">L5+M4</f>
        <v>524</v>
      </c>
      <c r="N5" s="4">
        <f>Counts!AH6</f>
        <v>0</v>
      </c>
      <c r="O5" s="4">
        <f>Counts!AI6</f>
        <v>9.0512820512820511</v>
      </c>
      <c r="P5" s="49">
        <f t="shared" si="2"/>
        <v>1.8320358704921189E-2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7">
        <v>44362</v>
      </c>
      <c r="B6" s="52">
        <v>0</v>
      </c>
      <c r="C6" s="4">
        <f t="shared" si="4"/>
        <v>4</v>
      </c>
      <c r="D6" s="4">
        <v>0</v>
      </c>
      <c r="E6" s="4">
        <f t="shared" si="5"/>
        <v>1</v>
      </c>
      <c r="F6" s="4">
        <f>Counts!AF7</f>
        <v>0</v>
      </c>
      <c r="G6" s="4">
        <f>Counts!AG7</f>
        <v>0</v>
      </c>
      <c r="H6" s="49">
        <f t="shared" si="1"/>
        <v>4.4742729306487697E-4</v>
      </c>
      <c r="I6" s="49"/>
      <c r="J6" s="4">
        <v>639</v>
      </c>
      <c r="K6" s="4">
        <f t="shared" si="6"/>
        <v>1971</v>
      </c>
      <c r="L6" s="4">
        <v>281</v>
      </c>
      <c r="M6" s="4">
        <f t="shared" si="7"/>
        <v>805</v>
      </c>
      <c r="N6" s="4">
        <f>Counts!AH7</f>
        <v>23.8</v>
      </c>
      <c r="O6" s="4">
        <f>Counts!AI7</f>
        <v>32.851282051282055</v>
      </c>
      <c r="P6" s="49">
        <f t="shared" si="2"/>
        <v>2.7109179434984733E-2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7">
        <v>44363</v>
      </c>
      <c r="B7" s="52">
        <v>1</v>
      </c>
      <c r="C7" s="4">
        <f t="shared" si="4"/>
        <v>5</v>
      </c>
      <c r="D7" s="4">
        <v>0</v>
      </c>
      <c r="E7" s="4">
        <f t="shared" si="5"/>
        <v>1</v>
      </c>
      <c r="F7" s="4">
        <f>Counts!AF8</f>
        <v>0</v>
      </c>
      <c r="G7" s="4">
        <f>Counts!AG8</f>
        <v>0</v>
      </c>
      <c r="H7" s="49">
        <f t="shared" si="1"/>
        <v>5.5928411633109618E-4</v>
      </c>
      <c r="I7" s="49"/>
      <c r="J7" s="4">
        <v>891</v>
      </c>
      <c r="K7" s="4">
        <f t="shared" si="6"/>
        <v>2862</v>
      </c>
      <c r="L7" s="4">
        <v>432</v>
      </c>
      <c r="M7" s="4">
        <f t="shared" si="7"/>
        <v>1237</v>
      </c>
      <c r="N7" s="4">
        <f>Counts!AH8</f>
        <v>9.134615384615385</v>
      </c>
      <c r="O7" s="4">
        <f>Counts!AI8</f>
        <v>41.985897435897442</v>
      </c>
      <c r="P7" s="49">
        <f t="shared" si="2"/>
        <v>3.9364013974087418E-2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7">
        <v>44364</v>
      </c>
      <c r="B8" s="52">
        <v>1</v>
      </c>
      <c r="C8" s="4">
        <f t="shared" si="4"/>
        <v>6</v>
      </c>
      <c r="D8" s="4">
        <v>0</v>
      </c>
      <c r="E8" s="4">
        <f t="shared" si="5"/>
        <v>1</v>
      </c>
      <c r="F8" s="4">
        <f>Counts!AF9</f>
        <v>0</v>
      </c>
      <c r="G8" s="4">
        <f>Counts!AG9</f>
        <v>0</v>
      </c>
      <c r="H8" s="49">
        <f t="shared" si="1"/>
        <v>6.711409395973154E-4</v>
      </c>
      <c r="I8" s="49"/>
      <c r="J8" s="4">
        <v>835</v>
      </c>
      <c r="K8" s="4">
        <f t="shared" si="6"/>
        <v>3697</v>
      </c>
      <c r="L8" s="4">
        <v>432</v>
      </c>
      <c r="M8" s="4">
        <f t="shared" si="7"/>
        <v>1669</v>
      </c>
      <c r="N8" s="4">
        <f>Counts!AH9</f>
        <v>7.384615384615385</v>
      </c>
      <c r="O8" s="4">
        <f>Counts!AI9</f>
        <v>49.370512820512829</v>
      </c>
      <c r="P8" s="49">
        <f t="shared" si="2"/>
        <v>5.084862322229252E-2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7">
        <v>44365</v>
      </c>
      <c r="B9" s="52">
        <v>2</v>
      </c>
      <c r="C9" s="4">
        <f t="shared" si="4"/>
        <v>8</v>
      </c>
      <c r="D9" s="4">
        <v>0</v>
      </c>
      <c r="E9" s="4">
        <f t="shared" si="5"/>
        <v>1</v>
      </c>
      <c r="F9" s="4">
        <f>Counts!AF10</f>
        <v>0</v>
      </c>
      <c r="G9" s="4">
        <f>Counts!AG10</f>
        <v>0</v>
      </c>
      <c r="H9" s="49">
        <f t="shared" si="1"/>
        <v>8.9485458612975394E-4</v>
      </c>
      <c r="I9" s="49"/>
      <c r="J9" s="4">
        <v>845</v>
      </c>
      <c r="K9" s="4">
        <f t="shared" si="6"/>
        <v>4542</v>
      </c>
      <c r="L9" s="4">
        <v>464</v>
      </c>
      <c r="M9" s="4">
        <f t="shared" si="7"/>
        <v>2133</v>
      </c>
      <c r="N9" s="4">
        <f>Counts!AH10</f>
        <v>0</v>
      </c>
      <c r="O9" s="4">
        <f>Counts!AI10</f>
        <v>49.370512820512829</v>
      </c>
      <c r="P9" s="49">
        <f t="shared" si="2"/>
        <v>6.2470772701015045E-2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7">
        <v>44366</v>
      </c>
      <c r="B10" s="52">
        <v>1</v>
      </c>
      <c r="C10" s="4">
        <f t="shared" si="4"/>
        <v>9</v>
      </c>
      <c r="D10" s="4">
        <v>1</v>
      </c>
      <c r="E10" s="4">
        <f t="shared" si="5"/>
        <v>2</v>
      </c>
      <c r="F10" s="4">
        <f>Counts!AF11</f>
        <v>0</v>
      </c>
      <c r="G10" s="4">
        <f>Counts!AG11</f>
        <v>0</v>
      </c>
      <c r="H10" s="49">
        <f t="shared" si="1"/>
        <v>1.0067114093959733E-3</v>
      </c>
      <c r="I10" s="49"/>
      <c r="J10" s="4">
        <v>1058</v>
      </c>
      <c r="K10" s="4">
        <f t="shared" si="6"/>
        <v>5600</v>
      </c>
      <c r="L10" s="4">
        <v>570</v>
      </c>
      <c r="M10" s="4">
        <f t="shared" si="7"/>
        <v>2703</v>
      </c>
      <c r="N10" s="4">
        <f>Counts!AH11</f>
        <v>16.26923076923077</v>
      </c>
      <c r="O10" s="4">
        <f>Counts!AI11</f>
        <v>65.639743589743603</v>
      </c>
      <c r="P10" s="49">
        <f t="shared" si="2"/>
        <v>7.7022529089758748E-2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7">
        <v>44367</v>
      </c>
      <c r="B11" s="52">
        <v>0</v>
      </c>
      <c r="C11" s="4">
        <f t="shared" si="4"/>
        <v>9</v>
      </c>
      <c r="D11" s="4">
        <v>0</v>
      </c>
      <c r="E11" s="4">
        <f t="shared" si="5"/>
        <v>2</v>
      </c>
      <c r="F11" s="4">
        <f>Counts!AF12</f>
        <v>0</v>
      </c>
      <c r="G11" s="4">
        <f>Counts!AG12</f>
        <v>0</v>
      </c>
      <c r="H11" s="49">
        <f t="shared" si="1"/>
        <v>1.0067114093959733E-3</v>
      </c>
      <c r="I11" s="49"/>
      <c r="J11" s="4">
        <v>1451</v>
      </c>
      <c r="K11" s="4">
        <f t="shared" si="6"/>
        <v>7051</v>
      </c>
      <c r="L11" s="4">
        <v>634</v>
      </c>
      <c r="M11" s="4">
        <f t="shared" si="7"/>
        <v>3337</v>
      </c>
      <c r="N11" s="4">
        <f>Counts!AH12</f>
        <v>48.173076923076927</v>
      </c>
      <c r="O11" s="4">
        <f>Counts!AI12</f>
        <v>113.81282051282054</v>
      </c>
      <c r="P11" s="49">
        <f t="shared" si="2"/>
        <v>9.6979616537837321E-2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7">
        <v>44368</v>
      </c>
      <c r="B12" s="52">
        <v>1</v>
      </c>
      <c r="C12" s="4">
        <f t="shared" si="4"/>
        <v>10</v>
      </c>
      <c r="D12" s="4">
        <v>0</v>
      </c>
      <c r="E12" s="4">
        <f t="shared" si="5"/>
        <v>2</v>
      </c>
      <c r="F12" s="4">
        <f>Counts!AF13</f>
        <v>0</v>
      </c>
      <c r="G12" s="4">
        <f>Counts!AG13</f>
        <v>0</v>
      </c>
      <c r="H12" s="49">
        <f t="shared" si="1"/>
        <v>1.1185682326621924E-3</v>
      </c>
      <c r="I12" s="49"/>
      <c r="J12" s="4">
        <v>1192</v>
      </c>
      <c r="K12" s="4">
        <f t="shared" si="6"/>
        <v>8243</v>
      </c>
      <c r="L12" s="4">
        <v>533</v>
      </c>
      <c r="M12" s="4">
        <f t="shared" si="7"/>
        <v>3870</v>
      </c>
      <c r="N12" s="4">
        <f>Counts!AH13</f>
        <v>53.403846153846153</v>
      </c>
      <c r="O12" s="4">
        <f>Counts!AI13</f>
        <v>167.2166666666667</v>
      </c>
      <c r="P12" s="49">
        <f t="shared" si="2"/>
        <v>0.11337441201551454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7">
        <v>44369</v>
      </c>
      <c r="B13" s="52">
        <v>2</v>
      </c>
      <c r="C13" s="4">
        <f t="shared" si="4"/>
        <v>12</v>
      </c>
      <c r="D13" s="4">
        <v>1</v>
      </c>
      <c r="E13" s="4">
        <f t="shared" si="5"/>
        <v>3</v>
      </c>
      <c r="F13" s="4">
        <f>Counts!AF14</f>
        <v>0</v>
      </c>
      <c r="G13" s="4">
        <f>Counts!AG14</f>
        <v>0</v>
      </c>
      <c r="H13" s="49">
        <f t="shared" si="1"/>
        <v>1.3422818791946308E-3</v>
      </c>
      <c r="I13" s="49"/>
      <c r="J13" s="4">
        <v>1807</v>
      </c>
      <c r="K13" s="4">
        <f t="shared" si="6"/>
        <v>10050</v>
      </c>
      <c r="L13" s="4">
        <v>550</v>
      </c>
      <c r="M13" s="4">
        <f t="shared" si="7"/>
        <v>4420</v>
      </c>
      <c r="N13" s="4">
        <f>Counts!AH14</f>
        <v>59.07692307692308</v>
      </c>
      <c r="O13" s="4">
        <f>Counts!AI14</f>
        <v>226.29358974358979</v>
      </c>
      <c r="P13" s="49">
        <f t="shared" si="2"/>
        <v>0.13822793167001349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7">
        <v>44370</v>
      </c>
      <c r="B14" s="52">
        <v>1</v>
      </c>
      <c r="C14" s="4">
        <f t="shared" si="4"/>
        <v>13</v>
      </c>
      <c r="D14" s="4">
        <v>0</v>
      </c>
      <c r="E14" s="4">
        <f t="shared" si="5"/>
        <v>3</v>
      </c>
      <c r="F14" s="4">
        <f>Counts!AF15</f>
        <v>0</v>
      </c>
      <c r="G14" s="4">
        <f>Counts!AG15</f>
        <v>0</v>
      </c>
      <c r="H14" s="49">
        <f t="shared" si="1"/>
        <v>1.4541387024608501E-3</v>
      </c>
      <c r="I14" s="49"/>
      <c r="J14" s="4">
        <v>2212</v>
      </c>
      <c r="K14" s="4">
        <f t="shared" si="6"/>
        <v>12262</v>
      </c>
      <c r="L14" s="4">
        <v>961</v>
      </c>
      <c r="M14" s="4">
        <f t="shared" si="7"/>
        <v>5381</v>
      </c>
      <c r="N14" s="4">
        <f>Counts!AH15</f>
        <v>51.692307692307693</v>
      </c>
      <c r="O14" s="4">
        <f>Counts!AI15</f>
        <v>277.98589743589747</v>
      </c>
      <c r="P14" s="49">
        <f t="shared" si="2"/>
        <v>0.16865183066046818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7">
        <v>44371</v>
      </c>
      <c r="B15" s="52">
        <v>1</v>
      </c>
      <c r="C15" s="4">
        <f t="shared" si="4"/>
        <v>14</v>
      </c>
      <c r="D15" s="4">
        <v>2</v>
      </c>
      <c r="E15" s="4">
        <f t="shared" si="5"/>
        <v>5</v>
      </c>
      <c r="F15" s="4">
        <f>Counts!AF16</f>
        <v>0</v>
      </c>
      <c r="G15" s="4">
        <f>Counts!AG16</f>
        <v>0</v>
      </c>
      <c r="H15" s="49">
        <f t="shared" si="1"/>
        <v>1.5659955257270694E-3</v>
      </c>
      <c r="I15" s="49"/>
      <c r="J15" s="4">
        <v>1433</v>
      </c>
      <c r="K15" s="4">
        <f t="shared" si="6"/>
        <v>13695</v>
      </c>
      <c r="L15" s="4">
        <v>883</v>
      </c>
      <c r="M15" s="4">
        <f t="shared" si="7"/>
        <v>6264</v>
      </c>
      <c r="N15" s="4">
        <f>Counts!AH16</f>
        <v>133.43076923076924</v>
      </c>
      <c r="O15" s="4">
        <f>Counts!AI16</f>
        <v>411.41666666666674</v>
      </c>
      <c r="P15" s="49">
        <f t="shared" si="2"/>
        <v>0.18836134569361537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7">
        <v>44372</v>
      </c>
      <c r="B16" s="52">
        <v>2</v>
      </c>
      <c r="C16" s="4">
        <f t="shared" si="4"/>
        <v>16</v>
      </c>
      <c r="D16" s="4">
        <v>1</v>
      </c>
      <c r="E16" s="4">
        <f t="shared" si="5"/>
        <v>6</v>
      </c>
      <c r="F16" s="4">
        <f>Counts!AF17</f>
        <v>0</v>
      </c>
      <c r="G16" s="4">
        <f>Counts!AG17</f>
        <v>0</v>
      </c>
      <c r="H16" s="49">
        <f t="shared" si="1"/>
        <v>1.7897091722595079E-3</v>
      </c>
      <c r="I16" s="49"/>
      <c r="J16" s="4">
        <v>2005</v>
      </c>
      <c r="K16" s="4">
        <f t="shared" si="6"/>
        <v>15700</v>
      </c>
      <c r="L16" s="4">
        <v>1105</v>
      </c>
      <c r="M16" s="4">
        <f t="shared" si="7"/>
        <v>7369</v>
      </c>
      <c r="N16" s="4">
        <f>Counts!AH17</f>
        <v>332.57142857142856</v>
      </c>
      <c r="O16" s="4">
        <f>Counts!AI17</f>
        <v>743.9880952380953</v>
      </c>
      <c r="P16" s="49">
        <f t="shared" si="2"/>
        <v>0.21593816191235937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7">
        <v>44373</v>
      </c>
      <c r="B17" s="52">
        <v>1</v>
      </c>
      <c r="C17" s="4">
        <f t="shared" si="4"/>
        <v>17</v>
      </c>
      <c r="D17" s="4">
        <v>0</v>
      </c>
      <c r="E17" s="4">
        <f t="shared" si="5"/>
        <v>6</v>
      </c>
      <c r="F17" s="4">
        <f>Counts!AF18</f>
        <v>0</v>
      </c>
      <c r="G17" s="4">
        <f>Counts!AG18</f>
        <v>0</v>
      </c>
      <c r="H17" s="49">
        <f t="shared" si="1"/>
        <v>1.901565995525727E-3</v>
      </c>
      <c r="I17" s="49"/>
      <c r="J17" s="4">
        <v>1815</v>
      </c>
      <c r="K17" s="4">
        <f t="shared" si="6"/>
        <v>17515</v>
      </c>
      <c r="L17" s="4">
        <v>1442</v>
      </c>
      <c r="M17" s="4">
        <f t="shared" si="7"/>
        <v>8811</v>
      </c>
      <c r="N17" s="4">
        <f>Counts!AH18</f>
        <v>106.34615384615385</v>
      </c>
      <c r="O17" s="4">
        <f>Counts!AI18</f>
        <v>850.33424908424911</v>
      </c>
      <c r="P17" s="49">
        <f t="shared" si="2"/>
        <v>0.24090171375127226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7">
        <v>44374</v>
      </c>
      <c r="B18" s="52">
        <v>2</v>
      </c>
      <c r="C18" s="4">
        <f t="shared" si="4"/>
        <v>19</v>
      </c>
      <c r="D18" s="4">
        <v>3</v>
      </c>
      <c r="E18" s="4">
        <f t="shared" si="5"/>
        <v>9</v>
      </c>
      <c r="F18" s="4">
        <f>Counts!AF19</f>
        <v>0</v>
      </c>
      <c r="G18" s="4">
        <f>Counts!AG19</f>
        <v>0</v>
      </c>
      <c r="H18" s="49">
        <f t="shared" si="1"/>
        <v>2.1252796420581656E-3</v>
      </c>
      <c r="I18" s="49"/>
      <c r="J18" s="4">
        <v>1920</v>
      </c>
      <c r="K18" s="4">
        <f t="shared" si="6"/>
        <v>19435</v>
      </c>
      <c r="L18" s="4">
        <v>1537</v>
      </c>
      <c r="M18" s="4">
        <f t="shared" si="7"/>
        <v>10348</v>
      </c>
      <c r="N18" s="4">
        <f>Counts!AH19</f>
        <v>1153.4102564102564</v>
      </c>
      <c r="O18" s="4">
        <f>Counts!AI19</f>
        <v>2003.7445054945056</v>
      </c>
      <c r="P18" s="49">
        <f t="shared" si="2"/>
        <v>0.26730943801061813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7">
        <v>44375</v>
      </c>
      <c r="B19" s="52">
        <v>8</v>
      </c>
      <c r="C19" s="4">
        <f t="shared" si="4"/>
        <v>27</v>
      </c>
      <c r="D19" s="4">
        <v>7</v>
      </c>
      <c r="E19" s="4">
        <f t="shared" si="5"/>
        <v>16</v>
      </c>
      <c r="F19" s="4">
        <f>Counts!AF20</f>
        <v>0</v>
      </c>
      <c r="G19" s="4">
        <f>Counts!AG20</f>
        <v>0</v>
      </c>
      <c r="H19" s="49">
        <f t="shared" si="1"/>
        <v>3.0201342281879194E-3</v>
      </c>
      <c r="I19" s="49"/>
      <c r="J19" s="4">
        <v>2149</v>
      </c>
      <c r="K19" s="4">
        <f t="shared" si="6"/>
        <v>21584</v>
      </c>
      <c r="L19" s="4">
        <v>1279</v>
      </c>
      <c r="M19" s="4">
        <f t="shared" si="7"/>
        <v>11627</v>
      </c>
      <c r="N19" s="4">
        <f>Counts!AH20</f>
        <v>481.94871794871796</v>
      </c>
      <c r="O19" s="4">
        <f>Counts!AI20</f>
        <v>2485.6932234432234</v>
      </c>
      <c r="P19" s="49">
        <f t="shared" si="2"/>
        <v>0.29686683354881305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7">
        <v>44376</v>
      </c>
      <c r="B20" s="52">
        <v>2</v>
      </c>
      <c r="C20" s="4">
        <f t="shared" si="4"/>
        <v>29</v>
      </c>
      <c r="D20" s="4">
        <v>0</v>
      </c>
      <c r="E20" s="4">
        <f t="shared" si="5"/>
        <v>16</v>
      </c>
      <c r="F20" s="4">
        <f>Counts!AF21</f>
        <v>0</v>
      </c>
      <c r="G20" s="4">
        <f>Counts!AG21</f>
        <v>0</v>
      </c>
      <c r="H20" s="49">
        <f t="shared" si="1"/>
        <v>3.243847874720358E-3</v>
      </c>
      <c r="I20" s="49"/>
      <c r="J20" s="4">
        <v>2585</v>
      </c>
      <c r="K20" s="4">
        <f t="shared" si="6"/>
        <v>24169</v>
      </c>
      <c r="L20" s="4">
        <v>1880</v>
      </c>
      <c r="M20" s="4">
        <f t="shared" si="7"/>
        <v>13507</v>
      </c>
      <c r="N20" s="4">
        <f>Counts!AH21</f>
        <v>324.92307692307696</v>
      </c>
      <c r="O20" s="4">
        <f>Counts!AI21</f>
        <v>2810.6163003663005</v>
      </c>
      <c r="P20" s="49">
        <f>K20/$K$115</f>
        <v>0.33242098313756774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7">
        <v>44377</v>
      </c>
      <c r="B21" s="52">
        <v>5</v>
      </c>
      <c r="C21" s="4">
        <f t="shared" si="4"/>
        <v>34</v>
      </c>
      <c r="D21" s="4">
        <v>2</v>
      </c>
      <c r="E21" s="4">
        <f t="shared" si="5"/>
        <v>18</v>
      </c>
      <c r="F21" s="4">
        <f>Counts!AF22</f>
        <v>0</v>
      </c>
      <c r="G21" s="4">
        <f>Counts!AG22</f>
        <v>0</v>
      </c>
      <c r="H21" s="49">
        <f t="shared" si="1"/>
        <v>3.803131991051454E-3</v>
      </c>
      <c r="I21" s="49"/>
      <c r="J21" s="4">
        <v>2803</v>
      </c>
      <c r="K21" s="4">
        <f t="shared" si="6"/>
        <v>26972</v>
      </c>
      <c r="L21" s="4">
        <v>1570</v>
      </c>
      <c r="M21" s="4">
        <f t="shared" si="7"/>
        <v>15077</v>
      </c>
      <c r="N21" s="4">
        <f>Counts!AH22</f>
        <v>723.46153846153845</v>
      </c>
      <c r="O21" s="4">
        <f>Counts!AI22</f>
        <v>3534.0778388278391</v>
      </c>
      <c r="P21" s="49">
        <f t="shared" si="2"/>
        <v>0.37097350975160237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7">
        <v>44378</v>
      </c>
      <c r="B22" s="52">
        <v>5</v>
      </c>
      <c r="C22" s="4">
        <f t="shared" si="4"/>
        <v>39</v>
      </c>
      <c r="D22" s="4">
        <v>3</v>
      </c>
      <c r="E22" s="4">
        <f t="shared" si="5"/>
        <v>21</v>
      </c>
      <c r="F22" s="4">
        <f>Counts!AF23</f>
        <v>0</v>
      </c>
      <c r="G22" s="4">
        <f>Counts!AG23</f>
        <v>0</v>
      </c>
      <c r="H22" s="49">
        <f t="shared" si="1"/>
        <v>4.3624161073825499E-3</v>
      </c>
      <c r="I22" s="49"/>
      <c r="J22" s="4">
        <v>2186</v>
      </c>
      <c r="K22" s="4">
        <f t="shared" si="6"/>
        <v>29158</v>
      </c>
      <c r="L22" s="4">
        <v>1669</v>
      </c>
      <c r="M22" s="4">
        <f t="shared" si="7"/>
        <v>16746</v>
      </c>
      <c r="N22" s="4">
        <f>Counts!AH23</f>
        <v>457.97802197802201</v>
      </c>
      <c r="O22" s="4">
        <f>Counts!AI23</f>
        <v>3992.0558608058609</v>
      </c>
      <c r="P22" s="49">
        <f t="shared" si="2"/>
        <v>0.40103980414271173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7">
        <v>44379</v>
      </c>
      <c r="B23" s="52">
        <v>7</v>
      </c>
      <c r="C23" s="4">
        <f t="shared" si="4"/>
        <v>46</v>
      </c>
      <c r="D23" s="4">
        <v>4</v>
      </c>
      <c r="E23" s="4">
        <f t="shared" si="5"/>
        <v>25</v>
      </c>
      <c r="F23" s="4">
        <f>Counts!AF24</f>
        <v>7.384615384615385</v>
      </c>
      <c r="G23" s="4">
        <f>Counts!AG24</f>
        <v>7.384615384615385</v>
      </c>
      <c r="H23" s="49">
        <f t="shared" si="1"/>
        <v>5.145413870246085E-3</v>
      </c>
      <c r="I23" s="49"/>
      <c r="J23" s="4">
        <v>2601</v>
      </c>
      <c r="K23" s="4">
        <f t="shared" si="6"/>
        <v>31759</v>
      </c>
      <c r="L23" s="4">
        <v>2089</v>
      </c>
      <c r="M23" s="4">
        <f t="shared" si="7"/>
        <v>18835</v>
      </c>
      <c r="N23" s="4">
        <f>Counts!AH24</f>
        <v>1109.3076923076924</v>
      </c>
      <c r="O23" s="4">
        <f>Counts!AI24</f>
        <v>5101.3635531135533</v>
      </c>
      <c r="P23" s="49">
        <f t="shared" si="2"/>
        <v>0.43681401810029435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7">
        <v>44380</v>
      </c>
      <c r="B24" s="52">
        <v>2</v>
      </c>
      <c r="C24" s="4">
        <f t="shared" si="4"/>
        <v>48</v>
      </c>
      <c r="D24" s="4">
        <v>2</v>
      </c>
      <c r="E24" s="4">
        <f t="shared" si="5"/>
        <v>27</v>
      </c>
      <c r="F24" s="4">
        <f>Counts!AF25</f>
        <v>0</v>
      </c>
      <c r="G24" s="4">
        <f>Counts!AG25</f>
        <v>7.384615384615385</v>
      </c>
      <c r="H24" s="49">
        <f t="shared" si="1"/>
        <v>5.3691275167785232E-3</v>
      </c>
      <c r="I24" s="49"/>
      <c r="J24" s="4">
        <v>2553</v>
      </c>
      <c r="K24" s="4">
        <f t="shared" si="6"/>
        <v>34312</v>
      </c>
      <c r="L24" s="4">
        <v>2142</v>
      </c>
      <c r="M24" s="4">
        <f t="shared" si="7"/>
        <v>20977</v>
      </c>
      <c r="N24" s="4">
        <f>Counts!AH25</f>
        <v>870.61538461538453</v>
      </c>
      <c r="O24" s="4">
        <f>Counts!AI25</f>
        <v>5971.978937728938</v>
      </c>
      <c r="P24" s="49">
        <f t="shared" si="2"/>
        <v>0.47192803895139329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7">
        <v>44381</v>
      </c>
      <c r="B25" s="52">
        <v>2</v>
      </c>
      <c r="C25" s="4">
        <f t="shared" si="4"/>
        <v>50</v>
      </c>
      <c r="D25" s="4">
        <v>3</v>
      </c>
      <c r="E25" s="4">
        <f t="shared" si="5"/>
        <v>30</v>
      </c>
      <c r="F25" s="4">
        <f>Counts!AF26</f>
        <v>0</v>
      </c>
      <c r="G25" s="4">
        <f>Counts!AG26</f>
        <v>7.384615384615385</v>
      </c>
      <c r="H25" s="49">
        <f t="shared" si="1"/>
        <v>5.5928411633109623E-3</v>
      </c>
      <c r="I25" s="49"/>
      <c r="J25" s="4">
        <v>3079</v>
      </c>
      <c r="K25" s="4">
        <f t="shared" si="6"/>
        <v>37391</v>
      </c>
      <c r="L25" s="4">
        <v>2353</v>
      </c>
      <c r="M25" s="4">
        <f t="shared" si="7"/>
        <v>23330</v>
      </c>
      <c r="N25" s="4">
        <f>Counts!AH26</f>
        <v>994.53846153846143</v>
      </c>
      <c r="O25" s="4">
        <f>Counts!AI26</f>
        <v>6966.517399267399</v>
      </c>
      <c r="P25" s="49">
        <f t="shared" si="2"/>
        <v>0.51427667592770887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7">
        <v>44382</v>
      </c>
      <c r="B26" s="52">
        <v>4</v>
      </c>
      <c r="C26" s="4">
        <f t="shared" si="4"/>
        <v>54</v>
      </c>
      <c r="D26" s="4">
        <v>2</v>
      </c>
      <c r="E26" s="4">
        <f t="shared" si="5"/>
        <v>32</v>
      </c>
      <c r="F26" s="4">
        <f>Counts!AF27</f>
        <v>7.384615384615385</v>
      </c>
      <c r="G26" s="4">
        <f>Counts!AG27</f>
        <v>14.76923076923077</v>
      </c>
      <c r="H26" s="49">
        <f t="shared" si="1"/>
        <v>6.0402684563758387E-3</v>
      </c>
      <c r="I26" s="49"/>
      <c r="J26" s="4">
        <v>2129</v>
      </c>
      <c r="K26" s="4">
        <f t="shared" si="6"/>
        <v>39520</v>
      </c>
      <c r="L26" s="4">
        <v>1615</v>
      </c>
      <c r="M26" s="4">
        <f t="shared" si="7"/>
        <v>24945</v>
      </c>
      <c r="N26" s="4">
        <f>Counts!AH27</f>
        <v>1388.3076923076924</v>
      </c>
      <c r="O26" s="4">
        <f>Counts!AI27</f>
        <v>8354.8250915750905</v>
      </c>
      <c r="P26" s="49">
        <f t="shared" si="2"/>
        <v>0.54355899100486893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7">
        <v>44383</v>
      </c>
      <c r="B27" s="52">
        <v>3</v>
      </c>
      <c r="C27" s="4">
        <f t="shared" si="4"/>
        <v>57</v>
      </c>
      <c r="D27" s="4">
        <v>3</v>
      </c>
      <c r="E27" s="4">
        <f t="shared" si="5"/>
        <v>35</v>
      </c>
      <c r="F27" s="4">
        <f>Counts!AF28</f>
        <v>0</v>
      </c>
      <c r="G27" s="4">
        <f>Counts!AG28</f>
        <v>14.76923076923077</v>
      </c>
      <c r="H27" s="49">
        <f t="shared" si="1"/>
        <v>6.3758389261744965E-3</v>
      </c>
      <c r="I27" s="49"/>
      <c r="J27" s="4">
        <v>2212</v>
      </c>
      <c r="K27" s="4">
        <f t="shared" si="6"/>
        <v>41732</v>
      </c>
      <c r="L27" s="4">
        <v>1167</v>
      </c>
      <c r="M27" s="4">
        <f t="shared" si="7"/>
        <v>26112</v>
      </c>
      <c r="N27" s="4">
        <f>Counts!AH28</f>
        <v>1347.1153846153845</v>
      </c>
      <c r="O27" s="4">
        <f>Counts!AI28</f>
        <v>9701.9404761904752</v>
      </c>
      <c r="P27" s="49">
        <f t="shared" si="2"/>
        <v>0.57398288999532365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7">
        <v>44384</v>
      </c>
      <c r="B28" s="52">
        <v>4</v>
      </c>
      <c r="C28" s="4">
        <f t="shared" si="4"/>
        <v>61</v>
      </c>
      <c r="D28" s="4">
        <v>2</v>
      </c>
      <c r="E28" s="4">
        <f t="shared" si="5"/>
        <v>37</v>
      </c>
      <c r="F28" s="4">
        <f>Counts!AF29</f>
        <v>0</v>
      </c>
      <c r="G28" s="4">
        <f>Counts!AG29</f>
        <v>14.76923076923077</v>
      </c>
      <c r="H28" s="49">
        <f t="shared" si="1"/>
        <v>6.8232662192393738E-3</v>
      </c>
      <c r="I28" s="49"/>
      <c r="J28" s="4">
        <v>2576</v>
      </c>
      <c r="K28" s="4">
        <f t="shared" si="6"/>
        <v>44308</v>
      </c>
      <c r="L28" s="4">
        <v>1644</v>
      </c>
      <c r="M28" s="4">
        <f t="shared" si="7"/>
        <v>27756</v>
      </c>
      <c r="N28" s="4">
        <f>Counts!AH29</f>
        <v>1063</v>
      </c>
      <c r="O28" s="4">
        <f>Counts!AI29</f>
        <v>10764.940476190475</v>
      </c>
      <c r="P28" s="49">
        <f t="shared" si="2"/>
        <v>0.60941325337661267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7">
        <v>44385</v>
      </c>
      <c r="B29" s="52">
        <v>8</v>
      </c>
      <c r="C29" s="4">
        <f t="shared" si="4"/>
        <v>69</v>
      </c>
      <c r="D29" s="4">
        <v>6</v>
      </c>
      <c r="E29" s="4">
        <f t="shared" si="5"/>
        <v>43</v>
      </c>
      <c r="F29" s="4">
        <f>Counts!AF30</f>
        <v>7.384615384615385</v>
      </c>
      <c r="G29" s="4">
        <f>Counts!AG30</f>
        <v>22.153846153846153</v>
      </c>
      <c r="H29" s="49">
        <f t="shared" si="1"/>
        <v>7.7181208053691275E-3</v>
      </c>
      <c r="I29" s="49"/>
      <c r="J29" s="4">
        <v>1988</v>
      </c>
      <c r="K29" s="4">
        <f t="shared" si="6"/>
        <v>46296</v>
      </c>
      <c r="L29" s="4">
        <v>1693</v>
      </c>
      <c r="M29" s="4">
        <f t="shared" si="7"/>
        <v>29449</v>
      </c>
      <c r="N29" s="4">
        <f>Counts!AH30</f>
        <v>1280.123076923077</v>
      </c>
      <c r="O29" s="4">
        <f>Counts!AI30</f>
        <v>12045.063553113552</v>
      </c>
      <c r="P29" s="49">
        <f t="shared" si="2"/>
        <v>0.63675625120347701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7">
        <v>44386</v>
      </c>
      <c r="B30" s="52">
        <v>5</v>
      </c>
      <c r="C30" s="4">
        <f t="shared" si="4"/>
        <v>74</v>
      </c>
      <c r="D30" s="4">
        <v>5</v>
      </c>
      <c r="E30" s="4">
        <f t="shared" si="5"/>
        <v>48</v>
      </c>
      <c r="F30" s="4">
        <f>Counts!AF31</f>
        <v>7.384615384615385</v>
      </c>
      <c r="G30" s="4">
        <f>Counts!AG31</f>
        <v>29.53846153846154</v>
      </c>
      <c r="H30" s="49">
        <f t="shared" si="1"/>
        <v>8.2774049217002234E-3</v>
      </c>
      <c r="I30" s="49"/>
      <c r="J30" s="4">
        <v>2278</v>
      </c>
      <c r="K30" s="4">
        <f t="shared" si="6"/>
        <v>48574</v>
      </c>
      <c r="L30" s="4">
        <v>1628</v>
      </c>
      <c r="M30" s="4">
        <f t="shared" si="7"/>
        <v>31077</v>
      </c>
      <c r="N30" s="4">
        <f>Counts!AH31</f>
        <v>1881.4038461538462</v>
      </c>
      <c r="O30" s="4">
        <f>Counts!AI31</f>
        <v>13926.467399267398</v>
      </c>
      <c r="P30" s="49">
        <f t="shared" si="2"/>
        <v>0.66808791571534676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7">
        <v>44387</v>
      </c>
      <c r="B31" s="52">
        <v>6</v>
      </c>
      <c r="C31" s="4">
        <f t="shared" si="4"/>
        <v>80</v>
      </c>
      <c r="D31" s="4">
        <v>8</v>
      </c>
      <c r="E31" s="4">
        <f t="shared" si="5"/>
        <v>56</v>
      </c>
      <c r="F31" s="4">
        <f>Counts!AF32</f>
        <v>19.76923076923077</v>
      </c>
      <c r="G31" s="4">
        <f>Counts!AG32</f>
        <v>49.307692307692307</v>
      </c>
      <c r="H31" s="49">
        <f t="shared" si="1"/>
        <v>8.948545861297539E-3</v>
      </c>
      <c r="I31" s="49"/>
      <c r="J31" s="4">
        <v>2251</v>
      </c>
      <c r="K31" s="4">
        <f t="shared" si="6"/>
        <v>50825</v>
      </c>
      <c r="L31" s="4">
        <v>1853</v>
      </c>
      <c r="M31" s="4">
        <f t="shared" si="7"/>
        <v>32930</v>
      </c>
      <c r="N31" s="4">
        <f>Counts!AH32</f>
        <v>1355.0512820512822</v>
      </c>
      <c r="O31" s="4">
        <f>Counts!AI32</f>
        <v>15281.518681318681</v>
      </c>
      <c r="P31" s="49">
        <f t="shared" si="2"/>
        <v>0.69904822160481939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7">
        <v>44388</v>
      </c>
      <c r="B32" s="52">
        <v>14</v>
      </c>
      <c r="C32" s="4">
        <f t="shared" si="4"/>
        <v>94</v>
      </c>
      <c r="D32" s="4">
        <v>8</v>
      </c>
      <c r="E32" s="4">
        <f t="shared" si="5"/>
        <v>64</v>
      </c>
      <c r="F32" s="4">
        <f>Counts!AF33</f>
        <v>7.384615384615385</v>
      </c>
      <c r="G32" s="4">
        <f>Counts!AG33</f>
        <v>56.692307692307693</v>
      </c>
      <c r="H32" s="49">
        <f t="shared" si="1"/>
        <v>1.0514541387024609E-2</v>
      </c>
      <c r="I32" s="49"/>
      <c r="J32" s="4">
        <v>1997</v>
      </c>
      <c r="K32" s="4">
        <f t="shared" si="6"/>
        <v>52822</v>
      </c>
      <c r="L32" s="4">
        <v>1259</v>
      </c>
      <c r="M32" s="4">
        <f t="shared" si="7"/>
        <v>34189</v>
      </c>
      <c r="N32" s="4">
        <f>Counts!AH33</f>
        <v>1606.5769230769231</v>
      </c>
      <c r="O32" s="4">
        <f>Counts!AI33</f>
        <v>16888.095604395603</v>
      </c>
      <c r="P32" s="49">
        <f t="shared" si="2"/>
        <v>0.7265150056391495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7">
        <v>44389</v>
      </c>
      <c r="B33" s="52">
        <v>17</v>
      </c>
      <c r="C33" s="4">
        <f t="shared" si="4"/>
        <v>111</v>
      </c>
      <c r="D33" s="4">
        <v>11</v>
      </c>
      <c r="E33" s="4">
        <f t="shared" si="5"/>
        <v>75</v>
      </c>
      <c r="F33" s="4">
        <f>Counts!AF34</f>
        <v>0</v>
      </c>
      <c r="G33" s="4">
        <f>Counts!AG34</f>
        <v>56.692307692307693</v>
      </c>
      <c r="H33" s="49">
        <f t="shared" si="1"/>
        <v>1.2416107382550336E-2</v>
      </c>
      <c r="I33" s="49"/>
      <c r="J33" s="4">
        <v>2172</v>
      </c>
      <c r="K33" s="4">
        <f t="shared" si="6"/>
        <v>54994</v>
      </c>
      <c r="L33" s="4">
        <v>1198</v>
      </c>
      <c r="M33" s="4">
        <f t="shared" si="7"/>
        <v>35387</v>
      </c>
      <c r="N33" s="4">
        <f>Counts!AH34</f>
        <v>1777.0256410256411</v>
      </c>
      <c r="O33" s="4">
        <f>Counts!AI34</f>
        <v>18665.121245421244</v>
      </c>
      <c r="P33" s="49">
        <f t="shared" si="2"/>
        <v>0.75638874370753451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7">
        <v>44390</v>
      </c>
      <c r="B34" s="52">
        <v>9</v>
      </c>
      <c r="C34" s="4">
        <f t="shared" si="4"/>
        <v>120</v>
      </c>
      <c r="D34" s="4">
        <v>7</v>
      </c>
      <c r="E34" s="4">
        <f t="shared" si="5"/>
        <v>82</v>
      </c>
      <c r="F34" s="4">
        <f>Counts!AF35</f>
        <v>7.384615384615385</v>
      </c>
      <c r="G34" s="4">
        <f>Counts!AG35</f>
        <v>64.07692307692308</v>
      </c>
      <c r="H34" s="49">
        <f t="shared" si="1"/>
        <v>1.3422818791946308E-2</v>
      </c>
      <c r="I34" s="49"/>
      <c r="J34" s="4">
        <v>1420</v>
      </c>
      <c r="K34" s="4">
        <f t="shared" si="6"/>
        <v>56414</v>
      </c>
      <c r="L34" s="4">
        <v>844</v>
      </c>
      <c r="M34" s="4">
        <f t="shared" si="7"/>
        <v>36231</v>
      </c>
      <c r="N34" s="4">
        <f>Counts!AH35</f>
        <v>1215.7948717948718</v>
      </c>
      <c r="O34" s="4">
        <f>Counts!AI35</f>
        <v>19880.916117216115</v>
      </c>
      <c r="P34" s="49">
        <f t="shared" si="2"/>
        <v>0.77591945644100901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7">
        <v>44391</v>
      </c>
      <c r="B35" s="52">
        <v>16</v>
      </c>
      <c r="C35" s="4">
        <f t="shared" si="4"/>
        <v>136</v>
      </c>
      <c r="D35" s="4">
        <v>18</v>
      </c>
      <c r="E35" s="4">
        <f t="shared" si="5"/>
        <v>100</v>
      </c>
      <c r="F35" s="4">
        <f>Counts!AF36</f>
        <v>16.102564102564102</v>
      </c>
      <c r="G35" s="4">
        <f>Counts!AG36</f>
        <v>80.179487179487182</v>
      </c>
      <c r="H35" s="49">
        <f t="shared" si="1"/>
        <v>1.5212527964205816E-2</v>
      </c>
      <c r="I35" s="49"/>
      <c r="J35" s="4">
        <v>1643</v>
      </c>
      <c r="K35" s="4">
        <f t="shared" si="6"/>
        <v>58057</v>
      </c>
      <c r="L35" s="4">
        <v>1245</v>
      </c>
      <c r="M35" s="4">
        <f t="shared" si="7"/>
        <v>37476</v>
      </c>
      <c r="N35" s="4">
        <f>Counts!AH36</f>
        <v>1057.1282051282051</v>
      </c>
      <c r="O35" s="4">
        <f>Counts!AI36</f>
        <v>20938.044322344322</v>
      </c>
      <c r="P35" s="49">
        <f t="shared" si="2"/>
        <v>0.7985173163150221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7">
        <v>44392</v>
      </c>
      <c r="B36" s="52">
        <v>24</v>
      </c>
      <c r="C36" s="4">
        <f t="shared" si="4"/>
        <v>160</v>
      </c>
      <c r="D36" s="4">
        <v>22</v>
      </c>
      <c r="E36" s="4">
        <f t="shared" si="5"/>
        <v>122</v>
      </c>
      <c r="F36" s="4">
        <f>Counts!AF37</f>
        <v>0</v>
      </c>
      <c r="G36" s="4">
        <f>Counts!AG37</f>
        <v>80.179487179487182</v>
      </c>
      <c r="H36" s="49">
        <f t="shared" si="1"/>
        <v>1.7897091722595078E-2</v>
      </c>
      <c r="I36" s="49"/>
      <c r="J36" s="4">
        <v>1426</v>
      </c>
      <c r="K36" s="4">
        <f t="shared" si="6"/>
        <v>59483</v>
      </c>
      <c r="L36" s="4">
        <v>1366</v>
      </c>
      <c r="M36" s="4">
        <f t="shared" si="7"/>
        <v>38842</v>
      </c>
      <c r="N36" s="4">
        <f>Counts!AH37</f>
        <v>843.46153846153845</v>
      </c>
      <c r="O36" s="4">
        <f>Counts!AI37</f>
        <v>21781.505860805861</v>
      </c>
      <c r="P36" s="49">
        <f t="shared" si="2"/>
        <v>0.81813055318680716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7">
        <v>44393</v>
      </c>
      <c r="B37" s="52">
        <v>36</v>
      </c>
      <c r="C37" s="4">
        <f t="shared" si="4"/>
        <v>196</v>
      </c>
      <c r="D37" s="4">
        <v>41</v>
      </c>
      <c r="E37" s="4">
        <f t="shared" si="5"/>
        <v>163</v>
      </c>
      <c r="F37" s="4">
        <f>Counts!AF38</f>
        <v>13.384615384615385</v>
      </c>
      <c r="G37" s="4">
        <f>Counts!AG38</f>
        <v>93.564102564102569</v>
      </c>
      <c r="H37" s="49">
        <f t="shared" si="1"/>
        <v>2.1923937360178971E-2</v>
      </c>
      <c r="I37" s="49"/>
      <c r="J37" s="4">
        <v>1108</v>
      </c>
      <c r="K37" s="4">
        <f t="shared" si="6"/>
        <v>60591</v>
      </c>
      <c r="L37" s="4">
        <v>966</v>
      </c>
      <c r="M37" s="4">
        <f t="shared" si="7"/>
        <v>39808</v>
      </c>
      <c r="N37" s="4">
        <f>Counts!AH38</f>
        <v>1675.3846153846152</v>
      </c>
      <c r="O37" s="4">
        <f>Counts!AI38</f>
        <v>23456.890476190478</v>
      </c>
      <c r="P37" s="49">
        <f t="shared" si="2"/>
        <v>0.83337001072813799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7">
        <v>44394</v>
      </c>
      <c r="B38" s="52">
        <v>31</v>
      </c>
      <c r="C38" s="4">
        <f t="shared" si="4"/>
        <v>227</v>
      </c>
      <c r="D38" s="4">
        <v>31</v>
      </c>
      <c r="E38" s="4">
        <f t="shared" si="5"/>
        <v>194</v>
      </c>
      <c r="F38" s="4">
        <f>Counts!AF39</f>
        <v>6</v>
      </c>
      <c r="G38" s="4">
        <f>Counts!AG39</f>
        <v>99.564102564102569</v>
      </c>
      <c r="H38" s="49">
        <f t="shared" si="1"/>
        <v>2.5391498881431766E-2</v>
      </c>
      <c r="I38" s="49"/>
      <c r="J38" s="4">
        <v>1025</v>
      </c>
      <c r="K38" s="4">
        <f t="shared" si="6"/>
        <v>61616</v>
      </c>
      <c r="L38" s="4">
        <v>674</v>
      </c>
      <c r="M38" s="4">
        <f t="shared" si="7"/>
        <v>40482</v>
      </c>
      <c r="N38" s="4">
        <f>Counts!AH39</f>
        <v>1304.3076923076924</v>
      </c>
      <c r="O38" s="4">
        <f>Counts!AI39</f>
        <v>24761.198168498169</v>
      </c>
      <c r="P38" s="49">
        <f t="shared" si="2"/>
        <v>0.84746788435617415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7">
        <v>44395</v>
      </c>
      <c r="B39" s="52">
        <v>18</v>
      </c>
      <c r="C39" s="4">
        <f t="shared" si="4"/>
        <v>245</v>
      </c>
      <c r="D39" s="4">
        <v>6</v>
      </c>
      <c r="E39" s="4">
        <f t="shared" si="5"/>
        <v>200</v>
      </c>
      <c r="F39" s="4">
        <f>Counts!AF40</f>
        <v>25.569230769230771</v>
      </c>
      <c r="G39" s="4">
        <f>Counts!AG40</f>
        <v>125.13333333333334</v>
      </c>
      <c r="H39" s="49">
        <f t="shared" si="1"/>
        <v>2.7404921700223715E-2</v>
      </c>
      <c r="I39" s="49"/>
      <c r="J39" s="4">
        <v>924</v>
      </c>
      <c r="K39" s="4">
        <f t="shared" si="6"/>
        <v>62540</v>
      </c>
      <c r="L39" s="4">
        <v>539</v>
      </c>
      <c r="M39" s="4">
        <f t="shared" si="7"/>
        <v>41021</v>
      </c>
      <c r="N39" s="4">
        <f>Counts!AH40</f>
        <v>780.09230769230771</v>
      </c>
      <c r="O39" s="4">
        <f>Counts!AI40</f>
        <v>25541.290476190476</v>
      </c>
      <c r="P39" s="49">
        <f t="shared" si="2"/>
        <v>0.86017660165598442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7">
        <v>44396</v>
      </c>
      <c r="B40" s="52">
        <v>39</v>
      </c>
      <c r="C40" s="4">
        <f t="shared" si="4"/>
        <v>284</v>
      </c>
      <c r="D40" s="4">
        <v>30</v>
      </c>
      <c r="E40" s="4">
        <f t="shared" si="5"/>
        <v>230</v>
      </c>
      <c r="F40" s="4">
        <f>Counts!AF41</f>
        <v>16.369230769230771</v>
      </c>
      <c r="G40" s="4">
        <f>Counts!AG41</f>
        <v>141.50256410256412</v>
      </c>
      <c r="H40" s="49">
        <f t="shared" si="1"/>
        <v>3.1767337807606266E-2</v>
      </c>
      <c r="I40" s="49"/>
      <c r="J40" s="4">
        <v>946</v>
      </c>
      <c r="K40" s="4">
        <f t="shared" si="6"/>
        <v>63486</v>
      </c>
      <c r="L40" s="4">
        <v>611</v>
      </c>
      <c r="M40" s="4">
        <f t="shared" si="7"/>
        <v>41632</v>
      </c>
      <c r="N40" s="4">
        <f>Counts!AH41</f>
        <v>1855.2615384615383</v>
      </c>
      <c r="O40" s="4">
        <f>Counts!AI41</f>
        <v>27396.552014652014</v>
      </c>
      <c r="P40" s="49">
        <f t="shared" si="2"/>
        <v>0.87318790746293296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7">
        <v>44397</v>
      </c>
      <c r="B41" s="52">
        <v>30</v>
      </c>
      <c r="C41" s="4">
        <f t="shared" si="4"/>
        <v>314</v>
      </c>
      <c r="D41" s="4">
        <v>19</v>
      </c>
      <c r="E41" s="4">
        <f t="shared" si="5"/>
        <v>249</v>
      </c>
      <c r="F41" s="4">
        <f>Counts!AF42</f>
        <v>75.423076923076934</v>
      </c>
      <c r="G41" s="4">
        <f>Counts!AG42</f>
        <v>216.92564102564106</v>
      </c>
      <c r="H41" s="49">
        <f t="shared" si="1"/>
        <v>3.5123042505592839E-2</v>
      </c>
      <c r="I41" s="49"/>
      <c r="J41" s="4">
        <v>794</v>
      </c>
      <c r="K41" s="4">
        <f t="shared" si="6"/>
        <v>64280</v>
      </c>
      <c r="L41" s="4">
        <v>690</v>
      </c>
      <c r="M41" s="4">
        <f t="shared" si="7"/>
        <v>42322</v>
      </c>
      <c r="N41" s="4">
        <f>Counts!AH42</f>
        <v>1443.0961538461538</v>
      </c>
      <c r="O41" s="4">
        <f>Counts!AI42</f>
        <v>28839.648168498166</v>
      </c>
      <c r="P41" s="49">
        <f t="shared" si="2"/>
        <v>0.88410860176601658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7">
        <v>44398</v>
      </c>
      <c r="B42" s="52">
        <v>29</v>
      </c>
      <c r="C42" s="4">
        <f t="shared" si="4"/>
        <v>343</v>
      </c>
      <c r="D42" s="4">
        <v>17</v>
      </c>
      <c r="E42" s="4">
        <f t="shared" si="5"/>
        <v>266</v>
      </c>
      <c r="F42" s="4">
        <f>Counts!AF43</f>
        <v>19.384615384615387</v>
      </c>
      <c r="G42" s="4">
        <f>Counts!AG43</f>
        <v>236.31025641025644</v>
      </c>
      <c r="H42" s="49">
        <f t="shared" si="1"/>
        <v>3.8366890380313198E-2</v>
      </c>
      <c r="I42" s="49"/>
      <c r="J42" s="4">
        <v>738</v>
      </c>
      <c r="K42" s="4">
        <f t="shared" si="6"/>
        <v>65018</v>
      </c>
      <c r="L42" s="4">
        <v>559</v>
      </c>
      <c r="M42" s="4">
        <f t="shared" si="7"/>
        <v>42881</v>
      </c>
      <c r="N42" s="4">
        <f>Counts!AH43</f>
        <v>1283.7692307692307</v>
      </c>
      <c r="O42" s="4">
        <f>Counts!AI43</f>
        <v>30123.417399267397</v>
      </c>
      <c r="P42" s="49">
        <f t="shared" si="2"/>
        <v>0.89425907077820266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7">
        <v>44399</v>
      </c>
      <c r="B43" s="52">
        <v>37</v>
      </c>
      <c r="C43" s="4">
        <f t="shared" si="4"/>
        <v>380</v>
      </c>
      <c r="D43" s="4">
        <v>46</v>
      </c>
      <c r="E43" s="4">
        <f t="shared" si="5"/>
        <v>312</v>
      </c>
      <c r="F43" s="4">
        <f>Counts!AF44</f>
        <v>14.76923076923077</v>
      </c>
      <c r="G43" s="4">
        <f>Counts!AG44</f>
        <v>251.07948717948722</v>
      </c>
      <c r="H43" s="49">
        <f t="shared" si="1"/>
        <v>4.2505592841163314E-2</v>
      </c>
      <c r="I43" s="49"/>
      <c r="J43" s="4">
        <v>814</v>
      </c>
      <c r="K43" s="4">
        <f t="shared" si="6"/>
        <v>65832</v>
      </c>
      <c r="L43" s="4">
        <v>619</v>
      </c>
      <c r="M43" s="4">
        <f t="shared" si="7"/>
        <v>43500</v>
      </c>
      <c r="N43" s="4">
        <f>Counts!AH44</f>
        <v>508.40384615384619</v>
      </c>
      <c r="O43" s="4">
        <f>Counts!AI44</f>
        <v>30631.821245421244</v>
      </c>
      <c r="P43" s="49">
        <f t="shared" si="2"/>
        <v>0.90545484554232114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7">
        <v>44400</v>
      </c>
      <c r="B44" s="52">
        <v>39</v>
      </c>
      <c r="C44" s="4">
        <f t="shared" si="4"/>
        <v>419</v>
      </c>
      <c r="D44" s="4">
        <v>53</v>
      </c>
      <c r="E44" s="4">
        <f t="shared" si="5"/>
        <v>365</v>
      </c>
      <c r="F44" s="4">
        <f>Counts!AF45</f>
        <v>36.717948717948715</v>
      </c>
      <c r="G44" s="4">
        <f>Counts!AG45</f>
        <v>287.79743589743595</v>
      </c>
      <c r="H44" s="49">
        <f t="shared" si="1"/>
        <v>4.6868008948545863E-2</v>
      </c>
      <c r="I44" s="49"/>
      <c r="J44" s="4">
        <v>642</v>
      </c>
      <c r="K44" s="4">
        <f t="shared" si="6"/>
        <v>66474</v>
      </c>
      <c r="L44" s="4">
        <v>551</v>
      </c>
      <c r="M44" s="4">
        <f t="shared" si="7"/>
        <v>44051</v>
      </c>
      <c r="N44" s="4">
        <f>Counts!AH45</f>
        <v>1073.6410256410256</v>
      </c>
      <c r="O44" s="4">
        <f>Counts!AI45</f>
        <v>31705.462271062272</v>
      </c>
      <c r="P44" s="49">
        <f t="shared" si="2"/>
        <v>0.91428492834153985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7">
        <v>44401</v>
      </c>
      <c r="B45" s="52">
        <v>39</v>
      </c>
      <c r="C45" s="4">
        <f t="shared" si="4"/>
        <v>458</v>
      </c>
      <c r="D45" s="4">
        <v>31</v>
      </c>
      <c r="E45" s="4">
        <f t="shared" si="5"/>
        <v>396</v>
      </c>
      <c r="F45" s="4">
        <f>Counts!AF46</f>
        <v>10.051282051282051</v>
      </c>
      <c r="G45" s="4">
        <f>Counts!AG46</f>
        <v>297.84871794871799</v>
      </c>
      <c r="H45" s="49">
        <f t="shared" si="1"/>
        <v>5.1230425055928411E-2</v>
      </c>
      <c r="I45" s="49"/>
      <c r="J45" s="4">
        <v>735</v>
      </c>
      <c r="K45" s="4">
        <f t="shared" si="6"/>
        <v>67209</v>
      </c>
      <c r="L45" s="4">
        <v>342</v>
      </c>
      <c r="M45" s="4">
        <f t="shared" si="7"/>
        <v>44393</v>
      </c>
      <c r="N45" s="4">
        <f>Counts!AH46</f>
        <v>1542.8717948717947</v>
      </c>
      <c r="O45" s="4">
        <f>Counts!AI46</f>
        <v>33248.334065934068</v>
      </c>
      <c r="P45" s="49">
        <f t="shared" si="2"/>
        <v>0.92439413528457071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7">
        <v>44402</v>
      </c>
      <c r="B46" s="52">
        <v>56</v>
      </c>
      <c r="C46" s="4">
        <f t="shared" si="4"/>
        <v>514</v>
      </c>
      <c r="D46" s="4">
        <v>33</v>
      </c>
      <c r="E46" s="4">
        <f t="shared" si="5"/>
        <v>429</v>
      </c>
      <c r="F46" s="4">
        <f>Counts!AF47</f>
        <v>12.384615384615385</v>
      </c>
      <c r="G46" s="4">
        <f>Counts!AG47</f>
        <v>310.23333333333335</v>
      </c>
      <c r="H46" s="49">
        <f t="shared" si="1"/>
        <v>5.7494407158836691E-2</v>
      </c>
      <c r="I46" s="49"/>
      <c r="J46" s="4">
        <v>499</v>
      </c>
      <c r="K46" s="4">
        <f t="shared" si="6"/>
        <v>67708</v>
      </c>
      <c r="L46" s="4">
        <v>241</v>
      </c>
      <c r="M46" s="4">
        <f t="shared" si="7"/>
        <v>44634</v>
      </c>
      <c r="N46" s="4">
        <f>Counts!AH47</f>
        <v>945.23076923076928</v>
      </c>
      <c r="O46" s="4">
        <f>Counts!AI47</f>
        <v>34193.564835164834</v>
      </c>
      <c r="P46" s="49">
        <f t="shared" si="2"/>
        <v>0.93125739278739028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7">
        <v>44403</v>
      </c>
      <c r="B47" s="52">
        <v>47</v>
      </c>
      <c r="C47" s="4">
        <f t="shared" si="4"/>
        <v>561</v>
      </c>
      <c r="D47" s="4">
        <v>38</v>
      </c>
      <c r="E47" s="4">
        <f t="shared" si="5"/>
        <v>467</v>
      </c>
      <c r="F47" s="4">
        <f>Counts!AF48</f>
        <v>3</v>
      </c>
      <c r="G47" s="4">
        <f>Counts!AG48</f>
        <v>313.23333333333335</v>
      </c>
      <c r="H47" s="49">
        <f t="shared" si="1"/>
        <v>6.2751677852348989E-2</v>
      </c>
      <c r="I47" s="49"/>
      <c r="J47" s="4">
        <v>596</v>
      </c>
      <c r="K47" s="4">
        <f t="shared" si="6"/>
        <v>68304</v>
      </c>
      <c r="L47" s="4">
        <v>394</v>
      </c>
      <c r="M47" s="4">
        <f t="shared" si="7"/>
        <v>45028</v>
      </c>
      <c r="N47" s="4">
        <f>Counts!AH48</f>
        <v>754.84615384615392</v>
      </c>
      <c r="O47" s="4">
        <f>Counts!AI48</f>
        <v>34948.41098901099</v>
      </c>
      <c r="P47" s="49">
        <f t="shared" si="2"/>
        <v>0.93945479052622893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7">
        <v>44404</v>
      </c>
      <c r="B48" s="52">
        <v>63</v>
      </c>
      <c r="C48" s="4">
        <f t="shared" si="4"/>
        <v>624</v>
      </c>
      <c r="D48" s="4">
        <v>36</v>
      </c>
      <c r="E48" s="4">
        <f t="shared" si="5"/>
        <v>503</v>
      </c>
      <c r="F48" s="4">
        <f>Counts!AF49</f>
        <v>83.07692307692308</v>
      </c>
      <c r="G48" s="4">
        <f>Counts!AG49</f>
        <v>396.31025641025644</v>
      </c>
      <c r="H48" s="49">
        <f t="shared" si="1"/>
        <v>6.9798657718120799E-2</v>
      </c>
      <c r="I48" s="49"/>
      <c r="J48" s="4">
        <v>541</v>
      </c>
      <c r="K48" s="4">
        <f t="shared" si="6"/>
        <v>68845</v>
      </c>
      <c r="L48" s="4">
        <v>338</v>
      </c>
      <c r="M48" s="4">
        <f t="shared" si="7"/>
        <v>45366</v>
      </c>
      <c r="N48" s="4">
        <f>Counts!AH49</f>
        <v>765.23076923076928</v>
      </c>
      <c r="O48" s="4">
        <f>Counts!AI49</f>
        <v>35713.641758241756</v>
      </c>
      <c r="P48" s="49">
        <f t="shared" si="2"/>
        <v>0.94689571699722164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7">
        <v>44405</v>
      </c>
      <c r="B49" s="52">
        <v>101</v>
      </c>
      <c r="C49" s="4">
        <f t="shared" si="4"/>
        <v>725</v>
      </c>
      <c r="D49" s="4">
        <v>108</v>
      </c>
      <c r="E49" s="4">
        <f t="shared" si="5"/>
        <v>611</v>
      </c>
      <c r="F49" s="4">
        <f>Counts!AF50</f>
        <v>54.769230769230774</v>
      </c>
      <c r="G49" s="4">
        <f>Counts!AG50</f>
        <v>451.07948717948722</v>
      </c>
      <c r="H49" s="49">
        <f t="shared" si="1"/>
        <v>8.1096196868008952E-2</v>
      </c>
      <c r="I49" s="49"/>
      <c r="J49" s="4">
        <v>415</v>
      </c>
      <c r="K49" s="4">
        <f t="shared" si="6"/>
        <v>69260</v>
      </c>
      <c r="L49" s="4">
        <v>303</v>
      </c>
      <c r="M49" s="4">
        <f t="shared" si="7"/>
        <v>45669</v>
      </c>
      <c r="N49" s="4">
        <f>Counts!AH50</f>
        <v>544.30769230769238</v>
      </c>
      <c r="O49" s="4">
        <f>Counts!AI50</f>
        <v>36257.949450549451</v>
      </c>
      <c r="P49" s="49">
        <f t="shared" si="2"/>
        <v>0.95260363656369484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7">
        <v>44406</v>
      </c>
      <c r="B50" s="52">
        <v>71</v>
      </c>
      <c r="C50" s="4">
        <f t="shared" si="4"/>
        <v>796</v>
      </c>
      <c r="D50" s="4">
        <v>53</v>
      </c>
      <c r="E50" s="4">
        <f t="shared" si="5"/>
        <v>664</v>
      </c>
      <c r="F50" s="4">
        <f>Counts!AF51</f>
        <v>26.153846153846153</v>
      </c>
      <c r="G50" s="4">
        <f>Counts!AG51</f>
        <v>477.23333333333335</v>
      </c>
      <c r="H50" s="49">
        <f t="shared" si="1"/>
        <v>8.9038031319910518E-2</v>
      </c>
      <c r="I50" s="49"/>
      <c r="J50" s="4">
        <v>343</v>
      </c>
      <c r="K50" s="4">
        <f t="shared" si="6"/>
        <v>69603</v>
      </c>
      <c r="L50" s="4">
        <v>263</v>
      </c>
      <c r="M50" s="4">
        <f t="shared" si="7"/>
        <v>45932</v>
      </c>
      <c r="N50" s="4">
        <f>Counts!AH51</f>
        <v>904.61538461538464</v>
      </c>
      <c r="O50" s="4">
        <f>Counts!AI51</f>
        <v>37162.564835164834</v>
      </c>
      <c r="P50" s="49">
        <f t="shared" si="2"/>
        <v>0.95732126647044258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7">
        <v>44407</v>
      </c>
      <c r="B51" s="52">
        <v>111</v>
      </c>
      <c r="C51" s="4">
        <f t="shared" si="4"/>
        <v>907</v>
      </c>
      <c r="D51" s="4">
        <v>107</v>
      </c>
      <c r="E51" s="4">
        <f t="shared" si="5"/>
        <v>771</v>
      </c>
      <c r="F51" s="4">
        <f>Counts!AF52</f>
        <v>12.384615384615385</v>
      </c>
      <c r="G51" s="4">
        <f>Counts!AG52</f>
        <v>489.61794871794871</v>
      </c>
      <c r="H51" s="49">
        <f t="shared" si="1"/>
        <v>0.10145413870246085</v>
      </c>
      <c r="I51" s="49"/>
      <c r="J51" s="4">
        <v>357</v>
      </c>
      <c r="K51" s="4">
        <f t="shared" si="6"/>
        <v>69960</v>
      </c>
      <c r="L51" s="4">
        <v>308</v>
      </c>
      <c r="M51" s="4">
        <f t="shared" si="7"/>
        <v>46240</v>
      </c>
      <c r="N51" s="4">
        <f>Counts!AH52</f>
        <v>804</v>
      </c>
      <c r="O51" s="4">
        <f>Counts!AI52</f>
        <v>37966.564835164834</v>
      </c>
      <c r="P51" s="49">
        <f t="shared" si="2"/>
        <v>0.96223145269991472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7">
        <v>44408</v>
      </c>
      <c r="B52" s="52">
        <v>95</v>
      </c>
      <c r="C52" s="4">
        <f t="shared" si="4"/>
        <v>1002</v>
      </c>
      <c r="D52" s="4">
        <v>95</v>
      </c>
      <c r="E52" s="4">
        <f t="shared" si="5"/>
        <v>866</v>
      </c>
      <c r="F52" s="4">
        <f>Counts!AF53</f>
        <v>14.76923076923077</v>
      </c>
      <c r="G52" s="4">
        <f>Counts!AG53</f>
        <v>504.38717948717948</v>
      </c>
      <c r="H52" s="49">
        <f t="shared" si="1"/>
        <v>0.11208053691275167</v>
      </c>
      <c r="I52" s="49"/>
      <c r="J52" s="4">
        <v>279</v>
      </c>
      <c r="K52" s="4">
        <f t="shared" si="6"/>
        <v>70239</v>
      </c>
      <c r="L52" s="4">
        <v>273</v>
      </c>
      <c r="M52" s="4">
        <f t="shared" si="7"/>
        <v>46513</v>
      </c>
      <c r="N52" s="4">
        <f>Counts!AH53</f>
        <v>1018.0769230769231</v>
      </c>
      <c r="O52" s="4">
        <f>Counts!AI53</f>
        <v>38984.641758241756</v>
      </c>
      <c r="P52" s="49">
        <f t="shared" si="2"/>
        <v>0.96606882513135095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7">
        <v>44409</v>
      </c>
      <c r="B53" s="52">
        <v>68</v>
      </c>
      <c r="C53" s="4">
        <f t="shared" si="4"/>
        <v>1070</v>
      </c>
      <c r="D53" s="4">
        <v>49</v>
      </c>
      <c r="E53" s="4">
        <f t="shared" si="5"/>
        <v>915</v>
      </c>
      <c r="F53" s="4">
        <f>Counts!AF54</f>
        <v>23.09090909090909</v>
      </c>
      <c r="G53" s="4">
        <f>Counts!AG54</f>
        <v>527.47808857808855</v>
      </c>
      <c r="H53" s="49">
        <f t="shared" si="1"/>
        <v>0.11968680089485459</v>
      </c>
      <c r="I53" s="49"/>
      <c r="J53" s="4">
        <v>199</v>
      </c>
      <c r="K53" s="4">
        <f t="shared" si="6"/>
        <v>70438</v>
      </c>
      <c r="L53" s="4">
        <v>196</v>
      </c>
      <c r="M53" s="4">
        <f t="shared" si="7"/>
        <v>46709</v>
      </c>
      <c r="N53" s="4">
        <f>Counts!AH54</f>
        <v>269.09090909090912</v>
      </c>
      <c r="O53" s="4">
        <f>Counts!AI54</f>
        <v>39253.732667332668</v>
      </c>
      <c r="P53" s="49">
        <f t="shared" si="2"/>
        <v>0.96880587571864774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7">
        <v>44410</v>
      </c>
      <c r="B54" s="52">
        <v>127</v>
      </c>
      <c r="C54" s="4">
        <f t="shared" si="4"/>
        <v>1197</v>
      </c>
      <c r="D54" s="4">
        <v>127</v>
      </c>
      <c r="E54" s="4">
        <f t="shared" si="5"/>
        <v>1042</v>
      </c>
      <c r="F54" s="4">
        <f>Counts!AF55</f>
        <v>124.63636363636364</v>
      </c>
      <c r="G54" s="4">
        <f>Counts!AG55</f>
        <v>652.11445221445217</v>
      </c>
      <c r="H54" s="49">
        <f t="shared" si="1"/>
        <v>0.13389261744966444</v>
      </c>
      <c r="I54" s="49"/>
      <c r="J54" s="4">
        <v>198</v>
      </c>
      <c r="K54" s="4">
        <f t="shared" si="6"/>
        <v>70636</v>
      </c>
      <c r="L54" s="4">
        <v>183</v>
      </c>
      <c r="M54" s="4">
        <f t="shared" si="7"/>
        <v>46892</v>
      </c>
      <c r="N54" s="4">
        <f>Counts!AH55</f>
        <v>535.13636363636363</v>
      </c>
      <c r="O54" s="4">
        <f>Counts!AI55</f>
        <v>39788.869030969028</v>
      </c>
      <c r="P54" s="49">
        <f t="shared" si="2"/>
        <v>0.97152917228289271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7">
        <v>44411</v>
      </c>
      <c r="B55" s="52">
        <v>132</v>
      </c>
      <c r="C55" s="4">
        <f t="shared" si="4"/>
        <v>1329</v>
      </c>
      <c r="D55" s="4">
        <v>157</v>
      </c>
      <c r="E55" s="4">
        <f t="shared" si="5"/>
        <v>1199</v>
      </c>
      <c r="F55" s="4">
        <f>Counts!AF56</f>
        <v>74.63636363636364</v>
      </c>
      <c r="G55" s="4">
        <f>Counts!AG56</f>
        <v>726.7508158508158</v>
      </c>
      <c r="H55" s="49">
        <f t="shared" si="1"/>
        <v>0.14865771812080536</v>
      </c>
      <c r="I55" s="49"/>
      <c r="J55" s="4">
        <v>163</v>
      </c>
      <c r="K55" s="4">
        <f t="shared" si="6"/>
        <v>70799</v>
      </c>
      <c r="L55" s="4">
        <v>140</v>
      </c>
      <c r="M55" s="4">
        <f t="shared" si="7"/>
        <v>47032</v>
      </c>
      <c r="N55" s="4">
        <f>Counts!AH56</f>
        <v>374.18181818181819</v>
      </c>
      <c r="O55" s="4">
        <f>Counts!AI56</f>
        <v>40163.050849150844</v>
      </c>
      <c r="P55" s="49">
        <f t="shared" si="2"/>
        <v>0.97377107804032681</v>
      </c>
      <c r="R55" s="2">
        <v>0</v>
      </c>
      <c r="S55" s="4">
        <f t="shared" si="3"/>
        <v>0</v>
      </c>
      <c r="T55" s="2">
        <v>0</v>
      </c>
      <c r="U55" s="4">
        <f t="shared" si="8"/>
        <v>0</v>
      </c>
      <c r="V55" s="4">
        <f>Counts!AJ56</f>
        <v>0</v>
      </c>
      <c r="W55" s="4">
        <f>Counts!AK56</f>
        <v>0</v>
      </c>
      <c r="X55" s="5">
        <f t="shared" si="0"/>
        <v>0</v>
      </c>
    </row>
    <row r="56" spans="1:24" x14ac:dyDescent="0.25">
      <c r="A56" s="47">
        <v>44412</v>
      </c>
      <c r="B56" s="52">
        <v>134</v>
      </c>
      <c r="C56" s="4">
        <f t="shared" si="4"/>
        <v>1463</v>
      </c>
      <c r="D56" s="4">
        <v>143</v>
      </c>
      <c r="E56" s="4">
        <f t="shared" si="5"/>
        <v>1342</v>
      </c>
      <c r="F56" s="4">
        <f>Counts!AF57</f>
        <v>179.38636363636365</v>
      </c>
      <c r="G56" s="4">
        <f>Counts!AG57</f>
        <v>906.13717948717942</v>
      </c>
      <c r="H56" s="49">
        <f t="shared" si="1"/>
        <v>0.16364653243847874</v>
      </c>
      <c r="I56" s="49"/>
      <c r="J56" s="4">
        <v>178</v>
      </c>
      <c r="K56" s="4">
        <f t="shared" si="6"/>
        <v>70977</v>
      </c>
      <c r="L56" s="4">
        <v>137</v>
      </c>
      <c r="M56" s="4">
        <f t="shared" si="7"/>
        <v>47169</v>
      </c>
      <c r="N56" s="4">
        <f>Counts!AH57</f>
        <v>267.5454545454545</v>
      </c>
      <c r="O56" s="4">
        <f>Counts!AI57</f>
        <v>40430.5963036963</v>
      </c>
      <c r="P56" s="49">
        <f t="shared" si="2"/>
        <v>0.97621929414353703</v>
      </c>
      <c r="R56" s="2">
        <v>0</v>
      </c>
      <c r="S56" s="4">
        <f t="shared" si="3"/>
        <v>0</v>
      </c>
      <c r="T56" s="2">
        <v>0</v>
      </c>
      <c r="U56" s="4">
        <f t="shared" si="8"/>
        <v>0</v>
      </c>
      <c r="V56" s="4">
        <f>Counts!AJ57</f>
        <v>0</v>
      </c>
      <c r="W56" s="4">
        <f>Counts!AK57</f>
        <v>0</v>
      </c>
      <c r="X56" s="5">
        <f t="shared" si="0"/>
        <v>0</v>
      </c>
    </row>
    <row r="57" spans="1:24" x14ac:dyDescent="0.25">
      <c r="A57" s="47">
        <v>44413</v>
      </c>
      <c r="B57" s="52">
        <v>156</v>
      </c>
      <c r="C57" s="4">
        <f t="shared" si="4"/>
        <v>1619</v>
      </c>
      <c r="D57" s="4">
        <v>196</v>
      </c>
      <c r="E57" s="4">
        <f t="shared" si="5"/>
        <v>1538</v>
      </c>
      <c r="F57" s="4">
        <f>Counts!AF58</f>
        <v>98.787878787878782</v>
      </c>
      <c r="G57" s="4">
        <f>Counts!AG58</f>
        <v>1004.9250582750582</v>
      </c>
      <c r="H57" s="49">
        <f t="shared" si="1"/>
        <v>0.18109619686800896</v>
      </c>
      <c r="I57" s="49"/>
      <c r="J57" s="4">
        <v>165</v>
      </c>
      <c r="K57" s="4">
        <f t="shared" si="6"/>
        <v>71142</v>
      </c>
      <c r="L57" s="4">
        <v>173</v>
      </c>
      <c r="M57" s="4">
        <f t="shared" si="7"/>
        <v>47342</v>
      </c>
      <c r="N57" s="4">
        <f>Counts!AH58</f>
        <v>337.39393939393938</v>
      </c>
      <c r="O57" s="4">
        <f>Counts!AI58</f>
        <v>40767.990243090237</v>
      </c>
      <c r="P57" s="49">
        <f t="shared" si="2"/>
        <v>0.97848870794707454</v>
      </c>
      <c r="R57" s="2">
        <v>0</v>
      </c>
      <c r="S57" s="4">
        <f t="shared" si="3"/>
        <v>0</v>
      </c>
      <c r="T57" s="2">
        <v>0</v>
      </c>
      <c r="U57" s="4">
        <f t="shared" si="8"/>
        <v>0</v>
      </c>
      <c r="V57" s="4">
        <f>Counts!AJ58</f>
        <v>0</v>
      </c>
      <c r="W57" s="4">
        <f>Counts!AK58</f>
        <v>0</v>
      </c>
      <c r="X57" s="5">
        <f t="shared" si="0"/>
        <v>0</v>
      </c>
    </row>
    <row r="58" spans="1:24" x14ac:dyDescent="0.25">
      <c r="A58" s="47">
        <v>44414</v>
      </c>
      <c r="B58" s="52">
        <v>326</v>
      </c>
      <c r="C58" s="4">
        <f t="shared" si="4"/>
        <v>1945</v>
      </c>
      <c r="D58" s="4">
        <v>471</v>
      </c>
      <c r="E58" s="4">
        <f t="shared" si="5"/>
        <v>2009</v>
      </c>
      <c r="F58" s="4">
        <f>Counts!AF59</f>
        <v>153.93939393939394</v>
      </c>
      <c r="G58" s="4">
        <f>Counts!AG59</f>
        <v>1158.8644522144521</v>
      </c>
      <c r="H58" s="49">
        <f t="shared" si="1"/>
        <v>0.21756152125279643</v>
      </c>
      <c r="I58" s="49"/>
      <c r="J58" s="4">
        <v>192</v>
      </c>
      <c r="K58" s="4">
        <f t="shared" si="6"/>
        <v>71334</v>
      </c>
      <c r="L58" s="4">
        <v>200</v>
      </c>
      <c r="M58" s="4">
        <f t="shared" si="7"/>
        <v>47542</v>
      </c>
      <c r="N58" s="4">
        <f>Counts!AH59</f>
        <v>457.09090909090907</v>
      </c>
      <c r="O58" s="4">
        <f>Counts!AI59</f>
        <v>41225.081152181148</v>
      </c>
      <c r="P58" s="49">
        <f t="shared" si="2"/>
        <v>0.98112948037300907</v>
      </c>
      <c r="R58" s="2">
        <v>0</v>
      </c>
      <c r="S58" s="4">
        <f t="shared" si="3"/>
        <v>0</v>
      </c>
      <c r="T58" s="2">
        <v>0</v>
      </c>
      <c r="U58" s="4">
        <f t="shared" si="8"/>
        <v>0</v>
      </c>
      <c r="V58" s="4">
        <f>Counts!AJ59</f>
        <v>0</v>
      </c>
      <c r="W58" s="4">
        <f>Counts!AK59</f>
        <v>0</v>
      </c>
      <c r="X58" s="5">
        <f t="shared" si="0"/>
        <v>0</v>
      </c>
    </row>
    <row r="59" spans="1:24" x14ac:dyDescent="0.25">
      <c r="A59" s="47">
        <v>44415</v>
      </c>
      <c r="B59" s="52">
        <v>211</v>
      </c>
      <c r="C59" s="4">
        <f t="shared" si="4"/>
        <v>2156</v>
      </c>
      <c r="D59" s="4">
        <v>192</v>
      </c>
      <c r="E59" s="4">
        <f t="shared" si="5"/>
        <v>2201</v>
      </c>
      <c r="F59" s="4">
        <f>Counts!AF60</f>
        <v>218.40909090909091</v>
      </c>
      <c r="G59" s="4">
        <f>Counts!AG60</f>
        <v>1377.273543123543</v>
      </c>
      <c r="H59" s="49">
        <f t="shared" si="1"/>
        <v>0.24116331096196869</v>
      </c>
      <c r="I59" s="49"/>
      <c r="J59" s="4">
        <v>273</v>
      </c>
      <c r="K59" s="4">
        <f t="shared" si="6"/>
        <v>71607</v>
      </c>
      <c r="L59" s="4">
        <v>295</v>
      </c>
      <c r="M59" s="4">
        <f t="shared" si="7"/>
        <v>47837</v>
      </c>
      <c r="N59" s="4">
        <f>Counts!AH60</f>
        <v>360</v>
      </c>
      <c r="O59" s="4">
        <f>Counts!AI60</f>
        <v>41585.081152181148</v>
      </c>
      <c r="P59" s="49">
        <f t="shared" si="2"/>
        <v>0.98488432866613485</v>
      </c>
      <c r="R59" s="2">
        <v>0</v>
      </c>
      <c r="S59" s="4">
        <f t="shared" si="3"/>
        <v>0</v>
      </c>
      <c r="T59" s="2">
        <v>0</v>
      </c>
      <c r="U59" s="4">
        <f t="shared" si="8"/>
        <v>0</v>
      </c>
      <c r="V59" s="4">
        <f>Counts!AJ60</f>
        <v>0</v>
      </c>
      <c r="W59" s="4">
        <f>Counts!AK60</f>
        <v>0</v>
      </c>
      <c r="X59" s="5">
        <f t="shared" si="0"/>
        <v>0</v>
      </c>
    </row>
    <row r="60" spans="1:24" x14ac:dyDescent="0.25">
      <c r="A60" s="47">
        <v>44416</v>
      </c>
      <c r="B60" s="52">
        <v>155</v>
      </c>
      <c r="C60" s="4">
        <f t="shared" si="4"/>
        <v>2311</v>
      </c>
      <c r="D60" s="4">
        <v>132</v>
      </c>
      <c r="E60" s="4">
        <f t="shared" si="5"/>
        <v>2333</v>
      </c>
      <c r="F60" s="4">
        <f>Counts!AF61</f>
        <v>117.81818181818181</v>
      </c>
      <c r="G60" s="4">
        <f>Counts!AG61</f>
        <v>1495.0917249417248</v>
      </c>
      <c r="H60" s="49">
        <f t="shared" si="1"/>
        <v>0.25850111856823266</v>
      </c>
      <c r="I60" s="49"/>
      <c r="J60" s="4">
        <v>112</v>
      </c>
      <c r="K60" s="4">
        <f t="shared" si="6"/>
        <v>71719</v>
      </c>
      <c r="L60" s="4">
        <v>92</v>
      </c>
      <c r="M60" s="4">
        <f t="shared" si="7"/>
        <v>47929</v>
      </c>
      <c r="N60" s="4">
        <f>Counts!AH61</f>
        <v>137.45454545454547</v>
      </c>
      <c r="O60" s="4">
        <f>Counts!AI61</f>
        <v>41722.535697635692</v>
      </c>
      <c r="P60" s="49">
        <f t="shared" si="2"/>
        <v>0.98642477924793004</v>
      </c>
      <c r="R60" s="2">
        <v>0</v>
      </c>
      <c r="S60" s="4">
        <f t="shared" si="3"/>
        <v>0</v>
      </c>
      <c r="T60" s="2">
        <v>0</v>
      </c>
      <c r="U60" s="4">
        <f t="shared" si="8"/>
        <v>0</v>
      </c>
      <c r="V60" s="4">
        <f>Counts!AJ61</f>
        <v>0</v>
      </c>
      <c r="W60" s="4">
        <f>Counts!AK61</f>
        <v>0</v>
      </c>
      <c r="X60" s="5">
        <f t="shared" si="0"/>
        <v>0</v>
      </c>
    </row>
    <row r="61" spans="1:24" x14ac:dyDescent="0.25">
      <c r="A61" s="47">
        <v>44417</v>
      </c>
      <c r="B61" s="52">
        <v>162</v>
      </c>
      <c r="C61" s="4">
        <f t="shared" si="4"/>
        <v>2473</v>
      </c>
      <c r="D61" s="4">
        <v>99</v>
      </c>
      <c r="E61" s="4">
        <f t="shared" si="5"/>
        <v>2432</v>
      </c>
      <c r="F61" s="4">
        <f>Counts!AF62</f>
        <v>98.909090909090907</v>
      </c>
      <c r="G61" s="4">
        <f>Counts!AG62</f>
        <v>1594.0008158508158</v>
      </c>
      <c r="H61" s="49">
        <f t="shared" si="1"/>
        <v>0.27662192393736018</v>
      </c>
      <c r="I61" s="49"/>
      <c r="J61" s="4">
        <v>127</v>
      </c>
      <c r="K61" s="4">
        <f t="shared" si="6"/>
        <v>71846</v>
      </c>
      <c r="L61" s="4">
        <v>104</v>
      </c>
      <c r="M61" s="4">
        <f t="shared" si="7"/>
        <v>48033</v>
      </c>
      <c r="N61" s="4">
        <f>Counts!AH62</f>
        <v>130.90909090909091</v>
      </c>
      <c r="O61" s="4">
        <f>Counts!AI62</f>
        <v>41853.444788544781</v>
      </c>
      <c r="P61" s="49">
        <f t="shared" si="2"/>
        <v>0.98817154017550135</v>
      </c>
      <c r="R61" s="2">
        <v>0</v>
      </c>
      <c r="S61" s="4">
        <f t="shared" si="3"/>
        <v>0</v>
      </c>
      <c r="T61" s="2">
        <v>0</v>
      </c>
      <c r="U61" s="4">
        <f t="shared" si="8"/>
        <v>0</v>
      </c>
      <c r="V61" s="4">
        <f>Counts!AJ62</f>
        <v>0</v>
      </c>
      <c r="W61" s="4">
        <f>Counts!AK62</f>
        <v>0</v>
      </c>
      <c r="X61" s="5">
        <f t="shared" si="0"/>
        <v>0</v>
      </c>
    </row>
    <row r="62" spans="1:24" x14ac:dyDescent="0.25">
      <c r="A62" s="47">
        <v>44418</v>
      </c>
      <c r="B62" s="52">
        <v>253</v>
      </c>
      <c r="C62" s="4">
        <f t="shared" si="4"/>
        <v>2726</v>
      </c>
      <c r="D62" s="4">
        <v>323</v>
      </c>
      <c r="E62" s="4">
        <f t="shared" si="5"/>
        <v>2755</v>
      </c>
      <c r="F62" s="4">
        <f>Counts!AF63</f>
        <v>525.27272727272725</v>
      </c>
      <c r="G62" s="4">
        <f>Counts!AG63</f>
        <v>2119.2735431235433</v>
      </c>
      <c r="H62" s="49">
        <f t="shared" si="1"/>
        <v>0.30492170022371362</v>
      </c>
      <c r="I62" s="49"/>
      <c r="J62" s="4">
        <v>113</v>
      </c>
      <c r="K62" s="4">
        <f t="shared" si="6"/>
        <v>71959</v>
      </c>
      <c r="L62" s="4">
        <v>106</v>
      </c>
      <c r="M62" s="4">
        <f t="shared" si="7"/>
        <v>48139</v>
      </c>
      <c r="N62" s="4">
        <f>Counts!AH63</f>
        <v>199.63636363636363</v>
      </c>
      <c r="O62" s="4">
        <f>Counts!AI63</f>
        <v>42053.081152181141</v>
      </c>
      <c r="P62" s="49">
        <f t="shared" si="2"/>
        <v>0.98972574478034825</v>
      </c>
      <c r="R62" s="2">
        <v>0</v>
      </c>
      <c r="S62" s="4">
        <f t="shared" si="3"/>
        <v>0</v>
      </c>
      <c r="T62" s="2">
        <v>0</v>
      </c>
      <c r="U62" s="4">
        <f t="shared" si="8"/>
        <v>0</v>
      </c>
      <c r="V62" s="4">
        <f>Counts!AJ63</f>
        <v>0</v>
      </c>
      <c r="W62" s="4">
        <f>Counts!AK63</f>
        <v>0</v>
      </c>
      <c r="X62" s="5">
        <f t="shared" si="0"/>
        <v>0</v>
      </c>
    </row>
    <row r="63" spans="1:24" x14ac:dyDescent="0.25">
      <c r="A63" s="47">
        <v>44419</v>
      </c>
      <c r="B63" s="52">
        <v>242</v>
      </c>
      <c r="C63" s="4">
        <f t="shared" si="4"/>
        <v>2968</v>
      </c>
      <c r="D63" s="4">
        <v>304</v>
      </c>
      <c r="E63" s="4">
        <f t="shared" si="5"/>
        <v>3059</v>
      </c>
      <c r="F63" s="4">
        <f>Counts!AF64</f>
        <v>114.13636363636364</v>
      </c>
      <c r="G63" s="4">
        <f>Counts!AG64</f>
        <v>2233.4099067599068</v>
      </c>
      <c r="H63" s="49">
        <f t="shared" si="1"/>
        <v>0.33199105145413871</v>
      </c>
      <c r="I63" s="49"/>
      <c r="J63" s="4">
        <v>90</v>
      </c>
      <c r="K63" s="4">
        <f t="shared" si="6"/>
        <v>72049</v>
      </c>
      <c r="L63" s="4">
        <v>77</v>
      </c>
      <c r="M63" s="4">
        <f t="shared" si="7"/>
        <v>48216</v>
      </c>
      <c r="N63" s="4">
        <f>Counts!AH64</f>
        <v>119.31818181818181</v>
      </c>
      <c r="O63" s="4">
        <f>Counts!AI64</f>
        <v>42172.399333999325</v>
      </c>
      <c r="P63" s="49">
        <f t="shared" si="2"/>
        <v>0.99096360685500506</v>
      </c>
      <c r="R63" s="2">
        <v>0</v>
      </c>
      <c r="S63" s="4">
        <f t="shared" si="3"/>
        <v>0</v>
      </c>
      <c r="T63" s="2">
        <v>0</v>
      </c>
      <c r="U63" s="4">
        <f t="shared" si="8"/>
        <v>0</v>
      </c>
      <c r="V63" s="4">
        <f>Counts!AJ64</f>
        <v>0</v>
      </c>
      <c r="W63" s="4">
        <f>Counts!AK64</f>
        <v>0</v>
      </c>
      <c r="X63" s="5">
        <f t="shared" si="0"/>
        <v>0</v>
      </c>
    </row>
    <row r="64" spans="1:24" x14ac:dyDescent="0.25">
      <c r="A64" s="47">
        <v>44420</v>
      </c>
      <c r="B64" s="52">
        <v>239</v>
      </c>
      <c r="C64" s="4">
        <f t="shared" si="4"/>
        <v>3207</v>
      </c>
      <c r="D64" s="4">
        <v>257</v>
      </c>
      <c r="E64" s="4">
        <f t="shared" si="5"/>
        <v>3316</v>
      </c>
      <c r="F64" s="4">
        <f>Counts!AF65</f>
        <v>488.31818181818181</v>
      </c>
      <c r="G64" s="4">
        <f>Counts!AG65</f>
        <v>2721.7280885780888</v>
      </c>
      <c r="H64" s="49">
        <f t="shared" si="1"/>
        <v>0.35872483221476509</v>
      </c>
      <c r="I64" s="49"/>
      <c r="J64" s="4">
        <v>78</v>
      </c>
      <c r="K64" s="4">
        <f t="shared" si="6"/>
        <v>72127</v>
      </c>
      <c r="L64" s="4">
        <v>71</v>
      </c>
      <c r="M64" s="4">
        <f t="shared" si="7"/>
        <v>48287</v>
      </c>
      <c r="N64" s="4">
        <f>Counts!AH65</f>
        <v>96</v>
      </c>
      <c r="O64" s="4">
        <f>Counts!AI65</f>
        <v>42268.399333999325</v>
      </c>
      <c r="P64" s="49">
        <f t="shared" si="2"/>
        <v>0.99203642065304098</v>
      </c>
      <c r="R64" s="2">
        <v>1</v>
      </c>
      <c r="S64" s="4">
        <f t="shared" si="3"/>
        <v>1</v>
      </c>
      <c r="T64" s="2">
        <v>0</v>
      </c>
      <c r="U64" s="4">
        <f t="shared" si="8"/>
        <v>0</v>
      </c>
      <c r="V64" s="4">
        <f>Counts!AJ65</f>
        <v>0</v>
      </c>
      <c r="W64" s="4">
        <f>Counts!AK65</f>
        <v>0</v>
      </c>
      <c r="X64" s="5">
        <f t="shared" si="0"/>
        <v>5.5753791257805533E-5</v>
      </c>
    </row>
    <row r="65" spans="1:24" x14ac:dyDescent="0.25">
      <c r="A65" s="47">
        <v>44421</v>
      </c>
      <c r="B65" s="52">
        <v>244</v>
      </c>
      <c r="C65" s="4">
        <f t="shared" si="4"/>
        <v>3451</v>
      </c>
      <c r="D65" s="4">
        <v>224</v>
      </c>
      <c r="E65" s="4">
        <f t="shared" si="5"/>
        <v>3540</v>
      </c>
      <c r="F65" s="4">
        <f>Counts!AF66</f>
        <v>505.66666666666663</v>
      </c>
      <c r="G65" s="4">
        <f>Counts!AG66</f>
        <v>3227.3947552447553</v>
      </c>
      <c r="H65" s="49">
        <f t="shared" si="1"/>
        <v>0.38601789709172257</v>
      </c>
      <c r="I65" s="49"/>
      <c r="J65" s="4">
        <v>104</v>
      </c>
      <c r="K65" s="4">
        <f t="shared" si="6"/>
        <v>72231</v>
      </c>
      <c r="L65" s="4">
        <v>62</v>
      </c>
      <c r="M65" s="4">
        <f t="shared" si="7"/>
        <v>48349</v>
      </c>
      <c r="N65" s="4">
        <f>Counts!AH66</f>
        <v>109.39393939393939</v>
      </c>
      <c r="O65" s="4">
        <f>Counts!AI66</f>
        <v>42377.793273393261</v>
      </c>
      <c r="P65" s="49">
        <f t="shared" si="2"/>
        <v>0.99346683905042221</v>
      </c>
      <c r="R65" s="2">
        <v>2</v>
      </c>
      <c r="S65" s="4">
        <f t="shared" si="3"/>
        <v>3</v>
      </c>
      <c r="T65" s="2">
        <v>0</v>
      </c>
      <c r="U65" s="4">
        <f t="shared" si="8"/>
        <v>0</v>
      </c>
      <c r="V65" s="4">
        <f>Counts!AJ66</f>
        <v>0</v>
      </c>
      <c r="W65" s="4">
        <f>Counts!AK66</f>
        <v>0</v>
      </c>
      <c r="X65" s="5">
        <f t="shared" si="0"/>
        <v>1.6726137377341658E-4</v>
      </c>
    </row>
    <row r="66" spans="1:24" x14ac:dyDescent="0.25">
      <c r="A66" s="47">
        <v>44422</v>
      </c>
      <c r="B66" s="52">
        <v>251</v>
      </c>
      <c r="C66" s="4">
        <f t="shared" si="4"/>
        <v>3702</v>
      </c>
      <c r="D66" s="4">
        <v>331</v>
      </c>
      <c r="E66" s="4">
        <f t="shared" si="5"/>
        <v>3871</v>
      </c>
      <c r="F66" s="4">
        <f>Counts!AF67</f>
        <v>269.81818181818181</v>
      </c>
      <c r="G66" s="4">
        <f>Counts!AG67</f>
        <v>3497.2129370629373</v>
      </c>
      <c r="H66" s="49">
        <f t="shared" si="1"/>
        <v>0.41409395973154361</v>
      </c>
      <c r="I66" s="49"/>
      <c r="J66" s="4">
        <v>105</v>
      </c>
      <c r="K66" s="4">
        <f t="shared" si="6"/>
        <v>72336</v>
      </c>
      <c r="L66" s="4">
        <v>73</v>
      </c>
      <c r="M66" s="4">
        <f t="shared" si="7"/>
        <v>48422</v>
      </c>
      <c r="N66" s="4">
        <f>Counts!AH67</f>
        <v>217.57575757575756</v>
      </c>
      <c r="O66" s="4">
        <f>Counts!AI67</f>
        <v>42595.369030969021</v>
      </c>
      <c r="P66" s="49">
        <f t="shared" si="2"/>
        <v>0.99491101147085526</v>
      </c>
      <c r="R66" s="2">
        <v>1</v>
      </c>
      <c r="S66" s="4">
        <f t="shared" si="3"/>
        <v>4</v>
      </c>
      <c r="T66" s="2">
        <v>1</v>
      </c>
      <c r="U66" s="4">
        <f t="shared" si="8"/>
        <v>1</v>
      </c>
      <c r="V66" s="4">
        <f>Counts!AJ67</f>
        <v>0</v>
      </c>
      <c r="W66" s="4">
        <f>Counts!AK67</f>
        <v>0</v>
      </c>
      <c r="X66" s="5">
        <f t="shared" si="0"/>
        <v>2.2301516503122213E-4</v>
      </c>
    </row>
    <row r="67" spans="1:24" x14ac:dyDescent="0.25">
      <c r="A67" s="47">
        <v>44423</v>
      </c>
      <c r="B67" s="52">
        <v>174</v>
      </c>
      <c r="C67" s="4">
        <f t="shared" si="4"/>
        <v>3876</v>
      </c>
      <c r="D67" s="4">
        <v>210</v>
      </c>
      <c r="E67" s="4">
        <f t="shared" si="5"/>
        <v>4081</v>
      </c>
      <c r="F67" s="4">
        <f>Counts!AF68</f>
        <v>615.40909090909088</v>
      </c>
      <c r="G67" s="4">
        <f>Counts!AG68</f>
        <v>4112.6220279720283</v>
      </c>
      <c r="H67" s="49">
        <f t="shared" si="1"/>
        <v>0.43355704697986575</v>
      </c>
      <c r="I67" s="49"/>
      <c r="J67" s="4">
        <v>44</v>
      </c>
      <c r="K67" s="4">
        <f t="shared" si="6"/>
        <v>72380</v>
      </c>
      <c r="L67" s="4">
        <v>42</v>
      </c>
      <c r="M67" s="4">
        <f t="shared" si="7"/>
        <v>48464</v>
      </c>
      <c r="N67" s="4">
        <f>Counts!AH68</f>
        <v>97</v>
      </c>
      <c r="O67" s="4">
        <f>Counts!AI68</f>
        <v>42692.369030969021</v>
      </c>
      <c r="P67" s="49">
        <f t="shared" si="2"/>
        <v>0.9955161884851319</v>
      </c>
      <c r="R67" s="2">
        <v>1</v>
      </c>
      <c r="S67" s="4">
        <f t="shared" si="3"/>
        <v>5</v>
      </c>
      <c r="T67" s="2">
        <v>0</v>
      </c>
      <c r="U67" s="4">
        <f t="shared" si="8"/>
        <v>1</v>
      </c>
      <c r="V67" s="4">
        <f>Counts!AJ68</f>
        <v>0</v>
      </c>
      <c r="W67" s="4">
        <f>Counts!AK68</f>
        <v>0</v>
      </c>
      <c r="X67" s="5">
        <f t="shared" ref="X67:X83" si="9">S67/$S$115</f>
        <v>2.7876895628902766E-4</v>
      </c>
    </row>
    <row r="68" spans="1:24" x14ac:dyDescent="0.25">
      <c r="A68" s="47">
        <v>44424</v>
      </c>
      <c r="B68" s="52">
        <v>272</v>
      </c>
      <c r="C68" s="4">
        <f t="shared" si="4"/>
        <v>4148</v>
      </c>
      <c r="D68" s="4">
        <v>354</v>
      </c>
      <c r="E68" s="4">
        <f t="shared" si="5"/>
        <v>4435</v>
      </c>
      <c r="F68" s="4">
        <f>Counts!AF69</f>
        <v>230.54545454545453</v>
      </c>
      <c r="G68" s="4">
        <f>Counts!AG69</f>
        <v>4343.1674825174832</v>
      </c>
      <c r="H68" s="49">
        <f t="shared" ref="H68:H115" si="10">C68/$C$115</f>
        <v>0.46398210290827741</v>
      </c>
      <c r="I68" s="49"/>
      <c r="J68" s="4">
        <v>49</v>
      </c>
      <c r="K68" s="4">
        <f t="shared" si="6"/>
        <v>72429</v>
      </c>
      <c r="L68" s="4">
        <v>47</v>
      </c>
      <c r="M68" s="4">
        <f t="shared" si="7"/>
        <v>48511</v>
      </c>
      <c r="N68" s="4">
        <f>Counts!AH69</f>
        <v>85.090909090909093</v>
      </c>
      <c r="O68" s="4">
        <f>Counts!AI69</f>
        <v>42777.459940059933</v>
      </c>
      <c r="P68" s="49">
        <f t="shared" ref="P68:P115" si="11">K68/$K$115</f>
        <v>0.99619013561466729</v>
      </c>
      <c r="R68" s="2">
        <v>2</v>
      </c>
      <c r="S68" s="4">
        <f t="shared" ref="S68:S84" si="12">R68+S67</f>
        <v>7</v>
      </c>
      <c r="T68" s="2">
        <v>1</v>
      </c>
      <c r="U68" s="4">
        <f t="shared" si="8"/>
        <v>2</v>
      </c>
      <c r="V68" s="4">
        <f>Counts!AJ69</f>
        <v>0</v>
      </c>
      <c r="W68" s="4">
        <f>Counts!AK69</f>
        <v>0</v>
      </c>
      <c r="X68" s="5">
        <f t="shared" si="9"/>
        <v>3.9027653880463871E-4</v>
      </c>
    </row>
    <row r="69" spans="1:24" x14ac:dyDescent="0.25">
      <c r="A69" s="47">
        <v>44425</v>
      </c>
      <c r="B69" s="52">
        <v>232</v>
      </c>
      <c r="C69" s="4">
        <f t="shared" ref="C69:C115" si="13">B69+C68</f>
        <v>4380</v>
      </c>
      <c r="D69" s="4">
        <v>299</v>
      </c>
      <c r="E69" s="4">
        <f t="shared" ref="E69:E115" si="14">D69+E68</f>
        <v>4734</v>
      </c>
      <c r="F69" s="4">
        <f>Counts!AF70</f>
        <v>352.30909090909091</v>
      </c>
      <c r="G69" s="4">
        <f>Counts!AG70</f>
        <v>4695.4765734265739</v>
      </c>
      <c r="H69" s="49">
        <f t="shared" si="10"/>
        <v>0.48993288590604028</v>
      </c>
      <c r="I69" s="49"/>
      <c r="J69" s="4">
        <v>41</v>
      </c>
      <c r="K69" s="4">
        <f t="shared" ref="K69:K115" si="15">J69+K68</f>
        <v>72470</v>
      </c>
      <c r="L69" s="4">
        <v>45</v>
      </c>
      <c r="M69" s="4">
        <f t="shared" ref="M69:M115" si="16">L69+M68</f>
        <v>48556</v>
      </c>
      <c r="N69" s="4">
        <f>Counts!AH70</f>
        <v>45.818181818181813</v>
      </c>
      <c r="O69" s="4">
        <f>Counts!AI70</f>
        <v>42823.278121878117</v>
      </c>
      <c r="P69" s="49">
        <f t="shared" si="11"/>
        <v>0.99675405055978872</v>
      </c>
      <c r="R69" s="2">
        <v>5</v>
      </c>
      <c r="S69" s="4">
        <f t="shared" si="12"/>
        <v>12</v>
      </c>
      <c r="T69" s="2">
        <v>5</v>
      </c>
      <c r="U69" s="4">
        <f t="shared" si="8"/>
        <v>7</v>
      </c>
      <c r="V69" s="4">
        <f>Counts!AJ70</f>
        <v>0</v>
      </c>
      <c r="W69" s="4">
        <f>Counts!AK70</f>
        <v>0</v>
      </c>
      <c r="X69" s="5">
        <f t="shared" si="9"/>
        <v>6.6904549509366632E-4</v>
      </c>
    </row>
    <row r="70" spans="1:24" x14ac:dyDescent="0.25">
      <c r="A70" s="47">
        <v>44426</v>
      </c>
      <c r="B70" s="52">
        <v>215</v>
      </c>
      <c r="C70" s="4">
        <f t="shared" si="13"/>
        <v>4595</v>
      </c>
      <c r="D70" s="4">
        <v>275</v>
      </c>
      <c r="E70" s="4">
        <f t="shared" si="14"/>
        <v>5009</v>
      </c>
      <c r="F70" s="4">
        <f>Counts!AF71</f>
        <v>412.90909090909088</v>
      </c>
      <c r="G70" s="4">
        <f>Counts!AG71</f>
        <v>5108.3856643356648</v>
      </c>
      <c r="H70" s="49">
        <f t="shared" si="10"/>
        <v>0.51398210290827739</v>
      </c>
      <c r="I70" s="49"/>
      <c r="J70" s="4">
        <v>25</v>
      </c>
      <c r="K70" s="4">
        <f t="shared" si="15"/>
        <v>72495</v>
      </c>
      <c r="L70" s="4">
        <v>25</v>
      </c>
      <c r="M70" s="4">
        <f t="shared" si="16"/>
        <v>48581</v>
      </c>
      <c r="N70" s="4">
        <f>Counts!AH71</f>
        <v>65.454545454545453</v>
      </c>
      <c r="O70" s="4">
        <f>Counts!AI71</f>
        <v>42888.732667332661</v>
      </c>
      <c r="P70" s="49">
        <f t="shared" si="11"/>
        <v>0.99709790113608232</v>
      </c>
      <c r="R70" s="2">
        <v>4</v>
      </c>
      <c r="S70" s="4">
        <f t="shared" si="12"/>
        <v>16</v>
      </c>
      <c r="T70" s="2">
        <v>4</v>
      </c>
      <c r="U70" s="4">
        <f t="shared" si="8"/>
        <v>11</v>
      </c>
      <c r="V70" s="4">
        <f>Counts!AJ71</f>
        <v>0</v>
      </c>
      <c r="W70" s="4">
        <f>Counts!AK71</f>
        <v>0</v>
      </c>
      <c r="X70" s="5">
        <f t="shared" si="9"/>
        <v>8.9206066012488853E-4</v>
      </c>
    </row>
    <row r="71" spans="1:24" x14ac:dyDescent="0.25">
      <c r="A71" s="47">
        <v>44427</v>
      </c>
      <c r="B71" s="52">
        <v>334</v>
      </c>
      <c r="C71" s="4">
        <f t="shared" si="13"/>
        <v>4929</v>
      </c>
      <c r="D71" s="4">
        <v>382</v>
      </c>
      <c r="E71" s="4">
        <f t="shared" si="14"/>
        <v>5391</v>
      </c>
      <c r="F71" s="4">
        <f>Counts!AF72</f>
        <v>307.87878787878788</v>
      </c>
      <c r="G71" s="4">
        <f>Counts!AG72</f>
        <v>5416.2644522144528</v>
      </c>
      <c r="H71" s="49">
        <f t="shared" si="10"/>
        <v>0.55134228187919465</v>
      </c>
      <c r="I71" s="49"/>
      <c r="J71" s="4">
        <v>42</v>
      </c>
      <c r="K71" s="4">
        <f t="shared" si="15"/>
        <v>72537</v>
      </c>
      <c r="L71" s="4">
        <v>31</v>
      </c>
      <c r="M71" s="4">
        <f t="shared" si="16"/>
        <v>48612</v>
      </c>
      <c r="N71" s="4">
        <f>Counts!AH72</f>
        <v>41.939393939393938</v>
      </c>
      <c r="O71" s="4">
        <f>Counts!AI72</f>
        <v>42930.672061272053</v>
      </c>
      <c r="P71" s="49">
        <f t="shared" si="11"/>
        <v>0.99767557010425545</v>
      </c>
      <c r="R71" s="2">
        <v>5</v>
      </c>
      <c r="S71" s="4">
        <f t="shared" si="12"/>
        <v>21</v>
      </c>
      <c r="T71" s="2">
        <v>3</v>
      </c>
      <c r="U71" s="4">
        <f t="shared" ref="U71:U115" si="17">T71+U70</f>
        <v>14</v>
      </c>
      <c r="V71" s="4">
        <f>Counts!AJ72</f>
        <v>0</v>
      </c>
      <c r="W71" s="4">
        <f>Counts!AK72</f>
        <v>0</v>
      </c>
      <c r="X71" s="5">
        <f t="shared" si="9"/>
        <v>1.1708296164139162E-3</v>
      </c>
    </row>
    <row r="72" spans="1:24" x14ac:dyDescent="0.25">
      <c r="A72" s="47">
        <v>44428</v>
      </c>
      <c r="B72" s="52">
        <v>282</v>
      </c>
      <c r="C72" s="4">
        <f t="shared" si="13"/>
        <v>5211</v>
      </c>
      <c r="D72" s="4">
        <v>356</v>
      </c>
      <c r="E72" s="4">
        <f t="shared" si="14"/>
        <v>5747</v>
      </c>
      <c r="F72" s="4">
        <f>Counts!AF73</f>
        <v>304.09090909090912</v>
      </c>
      <c r="G72" s="4">
        <f>Counts!AG73</f>
        <v>5720.3553613053618</v>
      </c>
      <c r="H72" s="49">
        <f t="shared" si="10"/>
        <v>0.58288590604026846</v>
      </c>
      <c r="I72" s="49"/>
      <c r="J72" s="4">
        <v>32</v>
      </c>
      <c r="K72" s="4">
        <f t="shared" si="15"/>
        <v>72569</v>
      </c>
      <c r="L72" s="4">
        <v>45</v>
      </c>
      <c r="M72" s="4">
        <f t="shared" si="16"/>
        <v>48657</v>
      </c>
      <c r="N72" s="4">
        <f>Counts!AH73</f>
        <v>52.36363636363636</v>
      </c>
      <c r="O72" s="4">
        <f>Counts!AI73</f>
        <v>42983.035697635692</v>
      </c>
      <c r="P72" s="49">
        <f t="shared" si="11"/>
        <v>0.99811569884191131</v>
      </c>
      <c r="R72" s="2">
        <v>9</v>
      </c>
      <c r="S72" s="4">
        <f t="shared" si="12"/>
        <v>30</v>
      </c>
      <c r="T72" s="2">
        <v>1</v>
      </c>
      <c r="U72" s="4">
        <f t="shared" si="17"/>
        <v>15</v>
      </c>
      <c r="V72" s="4">
        <f>Counts!AJ73</f>
        <v>0</v>
      </c>
      <c r="W72" s="4">
        <f>Counts!AK73</f>
        <v>0</v>
      </c>
      <c r="X72" s="5">
        <f t="shared" si="9"/>
        <v>1.672613737734166E-3</v>
      </c>
    </row>
    <row r="73" spans="1:24" x14ac:dyDescent="0.25">
      <c r="A73" s="47">
        <v>44429</v>
      </c>
      <c r="B73" s="52">
        <v>333</v>
      </c>
      <c r="C73" s="4">
        <f t="shared" si="13"/>
        <v>5544</v>
      </c>
      <c r="D73" s="4">
        <v>270</v>
      </c>
      <c r="E73" s="4">
        <f t="shared" si="14"/>
        <v>6017</v>
      </c>
      <c r="F73" s="4">
        <f>Counts!AF74</f>
        <v>352.5454545454545</v>
      </c>
      <c r="G73" s="4">
        <f>Counts!AG74</f>
        <v>6072.9008158508168</v>
      </c>
      <c r="H73" s="49">
        <f t="shared" si="10"/>
        <v>0.62013422818791941</v>
      </c>
      <c r="I73" s="49"/>
      <c r="J73" s="4">
        <v>24</v>
      </c>
      <c r="K73" s="4">
        <f t="shared" si="15"/>
        <v>72593</v>
      </c>
      <c r="L73" s="4">
        <v>22</v>
      </c>
      <c r="M73" s="4">
        <f t="shared" si="16"/>
        <v>48679</v>
      </c>
      <c r="N73" s="4">
        <f>Counts!AH74</f>
        <v>52.36363636363636</v>
      </c>
      <c r="O73" s="4">
        <f>Counts!AI74</f>
        <v>43035.399333999332</v>
      </c>
      <c r="P73" s="49">
        <f t="shared" si="11"/>
        <v>0.9984457953951531</v>
      </c>
      <c r="R73" s="2">
        <v>7</v>
      </c>
      <c r="S73" s="4">
        <f t="shared" si="12"/>
        <v>37</v>
      </c>
      <c r="T73" s="2">
        <v>4</v>
      </c>
      <c r="U73" s="4">
        <f t="shared" si="17"/>
        <v>19</v>
      </c>
      <c r="V73" s="4">
        <f>Counts!AJ74</f>
        <v>0</v>
      </c>
      <c r="W73" s="4">
        <f>Counts!AK74</f>
        <v>0</v>
      </c>
      <c r="X73" s="5">
        <f t="shared" si="9"/>
        <v>2.0628902765388048E-3</v>
      </c>
    </row>
    <row r="74" spans="1:24" x14ac:dyDescent="0.25">
      <c r="A74" s="47">
        <v>44430</v>
      </c>
      <c r="B74" s="52">
        <v>198</v>
      </c>
      <c r="C74" s="4">
        <f t="shared" si="13"/>
        <v>5742</v>
      </c>
      <c r="D74" s="4">
        <v>183</v>
      </c>
      <c r="E74" s="4">
        <f t="shared" si="14"/>
        <v>6200</v>
      </c>
      <c r="F74" s="4">
        <f>Counts!AF75</f>
        <v>466.030303030303</v>
      </c>
      <c r="G74" s="4">
        <f>Counts!AG75</f>
        <v>6538.9311188811198</v>
      </c>
      <c r="H74" s="49">
        <f t="shared" si="10"/>
        <v>0.64228187919463087</v>
      </c>
      <c r="I74" s="49"/>
      <c r="J74" s="4">
        <v>19</v>
      </c>
      <c r="K74" s="4">
        <f t="shared" si="15"/>
        <v>72612</v>
      </c>
      <c r="L74" s="4">
        <v>19</v>
      </c>
      <c r="M74" s="4">
        <f t="shared" si="16"/>
        <v>48698</v>
      </c>
      <c r="N74" s="4">
        <f>Counts!AH75</f>
        <v>31.18181818181818</v>
      </c>
      <c r="O74" s="4">
        <f>Counts!AI75</f>
        <v>43066.581152181148</v>
      </c>
      <c r="P74" s="49">
        <f t="shared" si="11"/>
        <v>0.99870712183313615</v>
      </c>
      <c r="R74" s="2">
        <v>10</v>
      </c>
      <c r="S74" s="4">
        <f t="shared" si="12"/>
        <v>47</v>
      </c>
      <c r="T74" s="2">
        <v>3</v>
      </c>
      <c r="U74" s="4">
        <f t="shared" si="17"/>
        <v>22</v>
      </c>
      <c r="V74" s="4">
        <f>Counts!AJ75</f>
        <v>0</v>
      </c>
      <c r="W74" s="4">
        <f>Counts!AK75</f>
        <v>0</v>
      </c>
      <c r="X74" s="5">
        <f t="shared" si="9"/>
        <v>2.6204281891168599E-3</v>
      </c>
    </row>
    <row r="75" spans="1:24" x14ac:dyDescent="0.25">
      <c r="A75" s="47">
        <v>44431</v>
      </c>
      <c r="B75" s="52">
        <v>265</v>
      </c>
      <c r="C75" s="4">
        <f t="shared" si="13"/>
        <v>6007</v>
      </c>
      <c r="D75" s="4">
        <v>290</v>
      </c>
      <c r="E75" s="4">
        <f t="shared" si="14"/>
        <v>6490</v>
      </c>
      <c r="F75" s="4">
        <f>Counts!AF76</f>
        <v>323.64935064935065</v>
      </c>
      <c r="G75" s="4">
        <f>Counts!AG76</f>
        <v>6862.5804695304705</v>
      </c>
      <c r="H75" s="49">
        <f t="shared" si="10"/>
        <v>0.67192393736017897</v>
      </c>
      <c r="I75" s="49"/>
      <c r="J75" s="4">
        <v>20</v>
      </c>
      <c r="K75" s="4">
        <f t="shared" si="15"/>
        <v>72632</v>
      </c>
      <c r="L75" s="4">
        <v>17</v>
      </c>
      <c r="M75" s="4">
        <f t="shared" si="16"/>
        <v>48715</v>
      </c>
      <c r="N75" s="4">
        <f>Counts!AH76</f>
        <v>13.09090909090909</v>
      </c>
      <c r="O75" s="4">
        <f>Counts!AI76</f>
        <v>43079.67206127206</v>
      </c>
      <c r="P75" s="49">
        <f t="shared" si="11"/>
        <v>0.99898220229417101</v>
      </c>
      <c r="R75" s="2">
        <v>33</v>
      </c>
      <c r="S75" s="4">
        <f t="shared" si="12"/>
        <v>80</v>
      </c>
      <c r="T75" s="2">
        <v>26</v>
      </c>
      <c r="U75" s="4">
        <f t="shared" si="17"/>
        <v>48</v>
      </c>
      <c r="V75" s="4">
        <f>Counts!AJ76</f>
        <v>0</v>
      </c>
      <c r="W75" s="4">
        <f>Counts!AK76</f>
        <v>0</v>
      </c>
      <c r="X75" s="5">
        <f t="shared" si="9"/>
        <v>4.4603033006244425E-3</v>
      </c>
    </row>
    <row r="76" spans="1:24" x14ac:dyDescent="0.25">
      <c r="A76" s="47">
        <v>44432</v>
      </c>
      <c r="B76" s="52">
        <v>273</v>
      </c>
      <c r="C76" s="4">
        <f t="shared" si="13"/>
        <v>6280</v>
      </c>
      <c r="D76" s="4">
        <v>322</v>
      </c>
      <c r="E76" s="4">
        <f t="shared" si="14"/>
        <v>6812</v>
      </c>
      <c r="F76" s="4">
        <f>Counts!AF77</f>
        <v>460.69696969696975</v>
      </c>
      <c r="G76" s="4">
        <f>Counts!AG77</f>
        <v>7323.2774392274405</v>
      </c>
      <c r="H76" s="49">
        <f t="shared" si="10"/>
        <v>0.70246085011185677</v>
      </c>
      <c r="I76" s="49"/>
      <c r="J76" s="4">
        <v>10</v>
      </c>
      <c r="K76" s="4">
        <f t="shared" si="15"/>
        <v>72642</v>
      </c>
      <c r="L76" s="4">
        <v>19</v>
      </c>
      <c r="M76" s="4">
        <f t="shared" si="16"/>
        <v>48734</v>
      </c>
      <c r="N76" s="4">
        <f>Counts!AH77</f>
        <v>13.09090909090909</v>
      </c>
      <c r="O76" s="4">
        <f>Counts!AI77</f>
        <v>43092.762970362972</v>
      </c>
      <c r="P76" s="49">
        <f t="shared" si="11"/>
        <v>0.99911974252468849</v>
      </c>
      <c r="R76" s="2">
        <v>34</v>
      </c>
      <c r="S76" s="4">
        <f t="shared" si="12"/>
        <v>114</v>
      </c>
      <c r="T76" s="2">
        <v>27</v>
      </c>
      <c r="U76" s="4">
        <f t="shared" si="17"/>
        <v>75</v>
      </c>
      <c r="V76" s="4">
        <f>Counts!AJ77</f>
        <v>0</v>
      </c>
      <c r="W76" s="4">
        <f>Counts!AK77</f>
        <v>0</v>
      </c>
      <c r="X76" s="5">
        <f t="shared" si="9"/>
        <v>6.3559322033898309E-3</v>
      </c>
    </row>
    <row r="77" spans="1:24" x14ac:dyDescent="0.25">
      <c r="A77" s="47">
        <v>44433</v>
      </c>
      <c r="B77" s="52">
        <v>234</v>
      </c>
      <c r="C77" s="4">
        <f t="shared" si="13"/>
        <v>6514</v>
      </c>
      <c r="D77" s="4">
        <v>282</v>
      </c>
      <c r="E77" s="4">
        <f t="shared" si="14"/>
        <v>7094</v>
      </c>
      <c r="F77" s="4">
        <f>Counts!AF78</f>
        <v>305.45454545454544</v>
      </c>
      <c r="G77" s="4">
        <f>Counts!AG78</f>
        <v>7628.7319846819855</v>
      </c>
      <c r="H77" s="49">
        <f t="shared" si="10"/>
        <v>0.72863534675615216</v>
      </c>
      <c r="I77" s="49"/>
      <c r="J77" s="4">
        <v>5</v>
      </c>
      <c r="K77" s="4">
        <f t="shared" si="15"/>
        <v>72647</v>
      </c>
      <c r="L77" s="4">
        <v>7</v>
      </c>
      <c r="M77" s="4">
        <f t="shared" si="16"/>
        <v>48741</v>
      </c>
      <c r="N77" s="4">
        <f>Counts!AH78</f>
        <v>6.545454545454545</v>
      </c>
      <c r="O77" s="4">
        <f>Counts!AI78</f>
        <v>43099.308424908428</v>
      </c>
      <c r="P77" s="49">
        <f t="shared" si="11"/>
        <v>0.99918851263994723</v>
      </c>
      <c r="R77" s="2">
        <v>36</v>
      </c>
      <c r="S77" s="4">
        <f t="shared" si="12"/>
        <v>150</v>
      </c>
      <c r="T77" s="2">
        <v>30</v>
      </c>
      <c r="U77" s="4">
        <f t="shared" si="17"/>
        <v>105</v>
      </c>
      <c r="V77" s="4">
        <f>Counts!AJ78</f>
        <v>0</v>
      </c>
      <c r="W77" s="4">
        <f>Counts!AK78</f>
        <v>0</v>
      </c>
      <c r="X77" s="5">
        <f t="shared" si="9"/>
        <v>8.36306868867083E-3</v>
      </c>
    </row>
    <row r="78" spans="1:24" x14ac:dyDescent="0.25">
      <c r="A78" s="47">
        <v>44434</v>
      </c>
      <c r="B78" s="52">
        <v>301</v>
      </c>
      <c r="C78" s="4">
        <f t="shared" si="13"/>
        <v>6815</v>
      </c>
      <c r="D78" s="4">
        <v>317</v>
      </c>
      <c r="E78" s="4">
        <f t="shared" si="14"/>
        <v>7411</v>
      </c>
      <c r="F78" s="4">
        <f>Counts!AF79</f>
        <v>1306.7272727272725</v>
      </c>
      <c r="G78" s="4">
        <f>Counts!AG79</f>
        <v>8935.4592574092585</v>
      </c>
      <c r="H78" s="49">
        <f t="shared" si="10"/>
        <v>0.76230425055928408</v>
      </c>
      <c r="I78" s="49"/>
      <c r="J78" s="4">
        <v>20</v>
      </c>
      <c r="K78" s="4">
        <f t="shared" si="15"/>
        <v>72667</v>
      </c>
      <c r="L78" s="4">
        <v>24</v>
      </c>
      <c r="M78" s="4">
        <f t="shared" si="16"/>
        <v>48765</v>
      </c>
      <c r="N78" s="4">
        <f>Counts!AH79</f>
        <v>65.454545454545453</v>
      </c>
      <c r="O78" s="4">
        <f>Counts!AI79</f>
        <v>43164.762970362972</v>
      </c>
      <c r="P78" s="49">
        <f t="shared" si="11"/>
        <v>0.99946359310098198</v>
      </c>
      <c r="R78" s="2">
        <v>22</v>
      </c>
      <c r="S78" s="4">
        <f t="shared" si="12"/>
        <v>172</v>
      </c>
      <c r="T78" s="2">
        <v>12</v>
      </c>
      <c r="U78" s="4">
        <f t="shared" si="17"/>
        <v>117</v>
      </c>
      <c r="V78" s="4">
        <f>Counts!AJ79</f>
        <v>0</v>
      </c>
      <c r="W78" s="4">
        <f>Counts!AK79</f>
        <v>0</v>
      </c>
      <c r="X78" s="5">
        <f t="shared" si="9"/>
        <v>9.5896520963425508E-3</v>
      </c>
    </row>
    <row r="79" spans="1:24" x14ac:dyDescent="0.25">
      <c r="A79" s="47">
        <v>44435</v>
      </c>
      <c r="B79" s="52">
        <v>196</v>
      </c>
      <c r="C79" s="4">
        <f t="shared" si="13"/>
        <v>7011</v>
      </c>
      <c r="D79" s="4">
        <v>197</v>
      </c>
      <c r="E79" s="4">
        <f t="shared" si="14"/>
        <v>7608</v>
      </c>
      <c r="F79" s="4">
        <f>Counts!AF80</f>
        <v>1214.1818181818182</v>
      </c>
      <c r="G79" s="4">
        <f>Counts!AG80</f>
        <v>10149.641075591077</v>
      </c>
      <c r="H79" s="49">
        <f t="shared" si="10"/>
        <v>0.78422818791946314</v>
      </c>
      <c r="I79" s="49"/>
      <c r="J79" s="4">
        <v>9</v>
      </c>
      <c r="K79" s="4">
        <f t="shared" si="15"/>
        <v>72676</v>
      </c>
      <c r="L79" s="4">
        <v>2</v>
      </c>
      <c r="M79" s="4">
        <f t="shared" si="16"/>
        <v>48767</v>
      </c>
      <c r="N79" s="4">
        <f>Counts!AH80</f>
        <v>26.18181818181818</v>
      </c>
      <c r="O79" s="4">
        <f>Counts!AI80</f>
        <v>43190.944788544788</v>
      </c>
      <c r="P79" s="49">
        <f t="shared" si="11"/>
        <v>0.99958737930844777</v>
      </c>
      <c r="R79" s="2">
        <v>72</v>
      </c>
      <c r="S79" s="4">
        <f t="shared" si="12"/>
        <v>244</v>
      </c>
      <c r="T79" s="2">
        <v>60</v>
      </c>
      <c r="U79" s="4">
        <f t="shared" si="17"/>
        <v>177</v>
      </c>
      <c r="V79" s="4">
        <f>Counts!AJ80</f>
        <v>0</v>
      </c>
      <c r="W79" s="4">
        <f>Counts!AK80</f>
        <v>0</v>
      </c>
      <c r="X79" s="5">
        <f t="shared" si="9"/>
        <v>1.3603925066904549E-2</v>
      </c>
    </row>
    <row r="80" spans="1:24" x14ac:dyDescent="0.25">
      <c r="A80" s="47">
        <v>44436</v>
      </c>
      <c r="B80" s="52">
        <v>263</v>
      </c>
      <c r="C80" s="4">
        <f t="shared" si="13"/>
        <v>7274</v>
      </c>
      <c r="D80" s="4">
        <v>159</v>
      </c>
      <c r="E80" s="4">
        <f t="shared" si="14"/>
        <v>7767</v>
      </c>
      <c r="F80" s="4">
        <f>Counts!AF81</f>
        <v>351.15151515151513</v>
      </c>
      <c r="G80" s="4">
        <f>Counts!AG81</f>
        <v>10500.792590742592</v>
      </c>
      <c r="H80" s="49">
        <f t="shared" si="10"/>
        <v>0.81364653243847873</v>
      </c>
      <c r="I80" s="49"/>
      <c r="J80" s="4">
        <v>5</v>
      </c>
      <c r="K80" s="4">
        <f t="shared" si="15"/>
        <v>72681</v>
      </c>
      <c r="L80" s="4">
        <v>2</v>
      </c>
      <c r="M80" s="4">
        <f t="shared" si="16"/>
        <v>48769</v>
      </c>
      <c r="N80" s="4">
        <f>Counts!AH81</f>
        <v>0</v>
      </c>
      <c r="O80" s="4">
        <f>Counts!AI81</f>
        <v>43190.944788544788</v>
      </c>
      <c r="P80" s="49">
        <f t="shared" si="11"/>
        <v>0.9996561494237064</v>
      </c>
      <c r="R80" s="2">
        <v>71</v>
      </c>
      <c r="S80" s="4">
        <f t="shared" si="12"/>
        <v>315</v>
      </c>
      <c r="T80" s="2">
        <v>71</v>
      </c>
      <c r="U80" s="4">
        <f t="shared" si="17"/>
        <v>248</v>
      </c>
      <c r="V80" s="4">
        <f>Counts!AJ81</f>
        <v>0</v>
      </c>
      <c r="W80" s="4">
        <f>Counts!AK81</f>
        <v>0</v>
      </c>
      <c r="X80" s="5">
        <f t="shared" si="9"/>
        <v>1.7562444246208741E-2</v>
      </c>
    </row>
    <row r="81" spans="1:24" x14ac:dyDescent="0.25">
      <c r="A81" s="47">
        <v>44437</v>
      </c>
      <c r="B81" s="52">
        <v>220</v>
      </c>
      <c r="C81" s="4">
        <f t="shared" si="13"/>
        <v>7494</v>
      </c>
      <c r="D81" s="4">
        <v>240</v>
      </c>
      <c r="E81" s="4">
        <f t="shared" si="14"/>
        <v>8007</v>
      </c>
      <c r="F81" s="4">
        <f>Counts!AF82</f>
        <v>1527.5151515151515</v>
      </c>
      <c r="G81" s="4">
        <f>Counts!AG82</f>
        <v>12028.307742257744</v>
      </c>
      <c r="H81" s="49">
        <f t="shared" si="10"/>
        <v>0.838255033557047</v>
      </c>
      <c r="I81" s="49"/>
      <c r="J81" s="4">
        <v>1</v>
      </c>
      <c r="K81" s="4">
        <f t="shared" si="15"/>
        <v>72682</v>
      </c>
      <c r="L81" s="4">
        <v>0</v>
      </c>
      <c r="M81" s="4">
        <f t="shared" si="16"/>
        <v>48769</v>
      </c>
      <c r="N81" s="4">
        <f>Counts!AH82</f>
        <v>32.727272727272727</v>
      </c>
      <c r="O81" s="4">
        <f>Counts!AI82</f>
        <v>43223.67206127206</v>
      </c>
      <c r="P81" s="49">
        <f t="shared" si="11"/>
        <v>0.99966990344675821</v>
      </c>
      <c r="R81" s="2">
        <v>133</v>
      </c>
      <c r="S81" s="4">
        <f t="shared" si="12"/>
        <v>448</v>
      </c>
      <c r="T81" s="2">
        <v>151</v>
      </c>
      <c r="U81" s="4">
        <f t="shared" si="17"/>
        <v>399</v>
      </c>
      <c r="V81" s="4">
        <f>Counts!AJ82</f>
        <v>0</v>
      </c>
      <c r="W81" s="4">
        <f>Counts!AK82</f>
        <v>0</v>
      </c>
      <c r="X81" s="5">
        <f t="shared" si="9"/>
        <v>2.4977698483496878E-2</v>
      </c>
    </row>
    <row r="82" spans="1:24" x14ac:dyDescent="0.25">
      <c r="A82" s="47">
        <v>44438</v>
      </c>
      <c r="B82" s="52">
        <v>236</v>
      </c>
      <c r="C82" s="4">
        <f t="shared" si="13"/>
        <v>7730</v>
      </c>
      <c r="D82" s="4">
        <v>266</v>
      </c>
      <c r="E82" s="4">
        <f t="shared" si="14"/>
        <v>8273</v>
      </c>
      <c r="F82" s="4">
        <f>Counts!AF83</f>
        <v>388</v>
      </c>
      <c r="G82" s="4">
        <f>Counts!AG83</f>
        <v>12416.307742257744</v>
      </c>
      <c r="H82" s="49">
        <f t="shared" si="10"/>
        <v>0.86465324384787468</v>
      </c>
      <c r="I82" s="49"/>
      <c r="J82" s="4">
        <v>7</v>
      </c>
      <c r="K82" s="4">
        <f t="shared" si="15"/>
        <v>72689</v>
      </c>
      <c r="L82" s="4">
        <v>9</v>
      </c>
      <c r="M82" s="4">
        <f t="shared" si="16"/>
        <v>48778</v>
      </c>
      <c r="N82" s="4">
        <f>Counts!AH83</f>
        <v>26.18181818181818</v>
      </c>
      <c r="O82" s="4">
        <f>Counts!AI83</f>
        <v>43249.853879453876</v>
      </c>
      <c r="P82" s="49">
        <f t="shared" si="11"/>
        <v>0.99976618160812036</v>
      </c>
      <c r="R82" s="2">
        <v>172</v>
      </c>
      <c r="S82" s="4">
        <f t="shared" si="12"/>
        <v>620</v>
      </c>
      <c r="T82" s="2">
        <v>164</v>
      </c>
      <c r="U82" s="4">
        <f t="shared" si="17"/>
        <v>563</v>
      </c>
      <c r="V82" s="4">
        <f>Counts!AJ83</f>
        <v>0</v>
      </c>
      <c r="W82" s="4">
        <f>Counts!AK83</f>
        <v>0</v>
      </c>
      <c r="X82" s="5">
        <f t="shared" si="9"/>
        <v>3.456735057983943E-2</v>
      </c>
    </row>
    <row r="83" spans="1:24" x14ac:dyDescent="0.25">
      <c r="A83" s="47">
        <v>44439</v>
      </c>
      <c r="B83" s="52">
        <v>133</v>
      </c>
      <c r="C83" s="4">
        <f t="shared" si="13"/>
        <v>7863</v>
      </c>
      <c r="D83" s="4">
        <v>94</v>
      </c>
      <c r="E83" s="4">
        <f t="shared" si="14"/>
        <v>8367</v>
      </c>
      <c r="F83" s="4">
        <f>Counts!AF84</f>
        <v>544.38636363636363</v>
      </c>
      <c r="G83" s="4">
        <f>Counts!AG84</f>
        <v>12960.694105894108</v>
      </c>
      <c r="H83" s="49">
        <f t="shared" si="10"/>
        <v>0.87953020134228188</v>
      </c>
      <c r="I83" s="49"/>
      <c r="J83" s="4">
        <v>5</v>
      </c>
      <c r="K83" s="4">
        <f t="shared" si="15"/>
        <v>72694</v>
      </c>
      <c r="L83" s="4">
        <v>2</v>
      </c>
      <c r="M83" s="4">
        <f t="shared" si="16"/>
        <v>48780</v>
      </c>
      <c r="N83" s="4">
        <f>Counts!AH84</f>
        <v>0</v>
      </c>
      <c r="O83" s="4">
        <f>Counts!AI84</f>
        <v>43249.853879453876</v>
      </c>
      <c r="P83" s="49">
        <f t="shared" si="11"/>
        <v>0.99983495172337911</v>
      </c>
      <c r="R83" s="2">
        <v>139</v>
      </c>
      <c r="S83" s="4">
        <f t="shared" si="12"/>
        <v>759</v>
      </c>
      <c r="T83" s="2">
        <v>93</v>
      </c>
      <c r="U83" s="4">
        <f t="shared" si="17"/>
        <v>656</v>
      </c>
      <c r="V83" s="4">
        <f>Counts!AJ84</f>
        <v>0</v>
      </c>
      <c r="W83" s="4">
        <f>Counts!AK84</f>
        <v>0</v>
      </c>
      <c r="X83" s="5">
        <f t="shared" si="9"/>
        <v>4.2317127564674401E-2</v>
      </c>
    </row>
    <row r="84" spans="1:24" x14ac:dyDescent="0.25">
      <c r="A84" s="47">
        <v>44440</v>
      </c>
      <c r="B84" s="52">
        <v>142</v>
      </c>
      <c r="C84" s="4">
        <f t="shared" si="13"/>
        <v>8005</v>
      </c>
      <c r="D84" s="4">
        <v>164</v>
      </c>
      <c r="E84" s="4">
        <f t="shared" si="14"/>
        <v>8531</v>
      </c>
      <c r="F84" s="4">
        <f>Counts!AF85</f>
        <v>598.36363636363626</v>
      </c>
      <c r="G84" s="4">
        <f>Counts!AG85</f>
        <v>13559.057742257744</v>
      </c>
      <c r="H84" s="49">
        <f t="shared" si="10"/>
        <v>0.89541387024608499</v>
      </c>
      <c r="I84" s="49"/>
      <c r="J84" s="4">
        <v>3</v>
      </c>
      <c r="K84" s="4">
        <f t="shared" si="15"/>
        <v>72697</v>
      </c>
      <c r="L84" s="4">
        <v>1</v>
      </c>
      <c r="M84" s="4">
        <f t="shared" si="16"/>
        <v>48781</v>
      </c>
      <c r="N84" s="4">
        <f>Counts!AH85</f>
        <v>6.545454545454545</v>
      </c>
      <c r="O84" s="4">
        <f>Counts!AI85</f>
        <v>43256.399333999332</v>
      </c>
      <c r="P84" s="49">
        <f t="shared" si="11"/>
        <v>0.99987621379253433</v>
      </c>
      <c r="R84" s="4">
        <v>204</v>
      </c>
      <c r="S84" s="4">
        <f t="shared" si="12"/>
        <v>963</v>
      </c>
      <c r="T84" s="2">
        <v>214</v>
      </c>
      <c r="U84" s="4">
        <f t="shared" si="17"/>
        <v>870</v>
      </c>
      <c r="V84" s="4">
        <f>Counts!AJ85</f>
        <v>6.545454545454545</v>
      </c>
      <c r="W84" s="4">
        <f>Counts!AK85</f>
        <v>6.545454545454545</v>
      </c>
      <c r="X84" s="5">
        <f>S84/$S$115</f>
        <v>5.3690900981266727E-2</v>
      </c>
    </row>
    <row r="85" spans="1:24" x14ac:dyDescent="0.25">
      <c r="A85" s="47">
        <v>44441</v>
      </c>
      <c r="B85" s="52">
        <v>98</v>
      </c>
      <c r="C85" s="4">
        <f t="shared" si="13"/>
        <v>8103</v>
      </c>
      <c r="D85" s="4">
        <v>122</v>
      </c>
      <c r="E85" s="4">
        <f t="shared" si="14"/>
        <v>8653</v>
      </c>
      <c r="F85" s="4">
        <f>Counts!AF86</f>
        <v>392.47727272727275</v>
      </c>
      <c r="G85" s="4">
        <f>Counts!AG86</f>
        <v>13951.535014985016</v>
      </c>
      <c r="H85" s="49">
        <f t="shared" si="10"/>
        <v>0.90637583892617446</v>
      </c>
      <c r="I85" s="49"/>
      <c r="J85" s="4">
        <v>1</v>
      </c>
      <c r="K85" s="4">
        <f t="shared" si="15"/>
        <v>72698</v>
      </c>
      <c r="L85" s="4">
        <v>0</v>
      </c>
      <c r="M85" s="4">
        <f t="shared" si="16"/>
        <v>48781</v>
      </c>
      <c r="N85" s="4">
        <f>Counts!AH86</f>
        <v>32.727272727272727</v>
      </c>
      <c r="O85" s="4">
        <f>Counts!AI86</f>
        <v>43289.126606726604</v>
      </c>
      <c r="P85" s="49">
        <f t="shared" si="11"/>
        <v>0.99988996781558603</v>
      </c>
      <c r="R85" s="4">
        <v>260</v>
      </c>
      <c r="S85" s="4">
        <f>R85+S84</f>
        <v>1223</v>
      </c>
      <c r="T85" s="2">
        <v>205</v>
      </c>
      <c r="U85" s="4">
        <f t="shared" si="17"/>
        <v>1075</v>
      </c>
      <c r="V85" s="4">
        <f>Counts!AJ86</f>
        <v>6.545454545454545</v>
      </c>
      <c r="W85" s="4">
        <f>Counts!AK86</f>
        <v>13.09090909090909</v>
      </c>
      <c r="X85" s="5">
        <f t="shared" ref="X85:X115" si="18">S85/$S$115</f>
        <v>6.818688670829616E-2</v>
      </c>
    </row>
    <row r="86" spans="1:24" x14ac:dyDescent="0.25">
      <c r="A86" s="47">
        <v>44442</v>
      </c>
      <c r="B86" s="52">
        <v>126</v>
      </c>
      <c r="C86" s="4">
        <f t="shared" si="13"/>
        <v>8229</v>
      </c>
      <c r="D86" s="4">
        <v>108</v>
      </c>
      <c r="E86" s="4">
        <f t="shared" si="14"/>
        <v>8761</v>
      </c>
      <c r="F86" s="4">
        <f>Counts!AF87</f>
        <v>730.06060606060612</v>
      </c>
      <c r="G86" s="4">
        <f>Counts!AG87</f>
        <v>14681.595621045622</v>
      </c>
      <c r="H86" s="49">
        <f t="shared" si="10"/>
        <v>0.92046979865771816</v>
      </c>
      <c r="I86" s="49"/>
      <c r="J86" s="4">
        <v>1</v>
      </c>
      <c r="K86" s="4">
        <f t="shared" si="15"/>
        <v>72699</v>
      </c>
      <c r="L86" s="4">
        <v>3</v>
      </c>
      <c r="M86" s="4">
        <f t="shared" si="16"/>
        <v>48784</v>
      </c>
      <c r="N86" s="4">
        <f>Counts!AH87</f>
        <v>0</v>
      </c>
      <c r="O86" s="4">
        <f>Counts!AI87</f>
        <v>43289.126606726604</v>
      </c>
      <c r="P86" s="49">
        <f t="shared" si="11"/>
        <v>0.99990372183863785</v>
      </c>
      <c r="R86" s="4">
        <v>328</v>
      </c>
      <c r="S86" s="4">
        <f t="shared" ref="S86:S115" si="19">R86+S85</f>
        <v>1551</v>
      </c>
      <c r="T86" s="2">
        <v>264</v>
      </c>
      <c r="U86" s="4">
        <f t="shared" si="17"/>
        <v>1339</v>
      </c>
      <c r="V86" s="4">
        <f>Counts!AJ87</f>
        <v>55.151515151515142</v>
      </c>
      <c r="W86" s="4">
        <f>Counts!AK87</f>
        <v>68.242424242424235</v>
      </c>
      <c r="X86" s="5">
        <f t="shared" si="18"/>
        <v>8.6474130240856373E-2</v>
      </c>
    </row>
    <row r="87" spans="1:24" x14ac:dyDescent="0.25">
      <c r="A87" s="47">
        <v>44443</v>
      </c>
      <c r="B87" s="52">
        <v>89</v>
      </c>
      <c r="C87" s="4">
        <f t="shared" si="13"/>
        <v>8318</v>
      </c>
      <c r="D87" s="4">
        <v>71</v>
      </c>
      <c r="E87" s="4">
        <f t="shared" si="14"/>
        <v>8832</v>
      </c>
      <c r="F87" s="4">
        <f>Counts!AF88</f>
        <v>788.5454545454545</v>
      </c>
      <c r="G87" s="4">
        <f>Counts!AG88</f>
        <v>15470.141075591077</v>
      </c>
      <c r="H87" s="49">
        <f t="shared" si="10"/>
        <v>0.93042505592841163</v>
      </c>
      <c r="I87" s="49"/>
      <c r="J87" s="4">
        <v>3</v>
      </c>
      <c r="K87" s="4">
        <f t="shared" si="15"/>
        <v>72702</v>
      </c>
      <c r="L87" s="4">
        <v>3</v>
      </c>
      <c r="M87" s="4">
        <f t="shared" si="16"/>
        <v>48787</v>
      </c>
      <c r="N87" s="4">
        <f>Counts!AH88</f>
        <v>0</v>
      </c>
      <c r="O87" s="4">
        <f>Counts!AI88</f>
        <v>43289.126606726604</v>
      </c>
      <c r="P87" s="49">
        <f t="shared" si="11"/>
        <v>0.99994498390779307</v>
      </c>
      <c r="R87" s="4">
        <v>437</v>
      </c>
      <c r="S87" s="4">
        <f t="shared" si="19"/>
        <v>1988</v>
      </c>
      <c r="T87" s="2">
        <v>310</v>
      </c>
      <c r="U87" s="4">
        <f t="shared" si="17"/>
        <v>1649</v>
      </c>
      <c r="V87" s="4">
        <f>Counts!AJ88</f>
        <v>130.90909090909091</v>
      </c>
      <c r="W87" s="4">
        <f>Counts!AK88</f>
        <v>199.15151515151513</v>
      </c>
      <c r="X87" s="5">
        <f t="shared" si="18"/>
        <v>0.11083853702051739</v>
      </c>
    </row>
    <row r="88" spans="1:24" x14ac:dyDescent="0.25">
      <c r="A88" s="47">
        <v>44444</v>
      </c>
      <c r="B88" s="52">
        <v>91</v>
      </c>
      <c r="C88" s="4">
        <f t="shared" si="13"/>
        <v>8409</v>
      </c>
      <c r="D88" s="4">
        <v>50</v>
      </c>
      <c r="E88" s="4">
        <f t="shared" si="14"/>
        <v>8882</v>
      </c>
      <c r="F88" s="4">
        <f>Counts!AF89</f>
        <v>472.27272727272725</v>
      </c>
      <c r="G88" s="4">
        <f>Counts!AG89</f>
        <v>15942.413802863804</v>
      </c>
      <c r="H88" s="49">
        <f t="shared" si="10"/>
        <v>0.9406040268456376</v>
      </c>
      <c r="I88" s="49"/>
      <c r="J88" s="4">
        <v>0</v>
      </c>
      <c r="K88" s="4">
        <f t="shared" si="15"/>
        <v>72702</v>
      </c>
      <c r="L88" s="4">
        <v>0</v>
      </c>
      <c r="M88" s="4">
        <f t="shared" si="16"/>
        <v>48787</v>
      </c>
      <c r="N88" s="4">
        <f>Counts!AH89</f>
        <v>0</v>
      </c>
      <c r="O88" s="4">
        <f>Counts!AI89</f>
        <v>43289.126606726604</v>
      </c>
      <c r="P88" s="49">
        <f t="shared" si="11"/>
        <v>0.99994498390779307</v>
      </c>
      <c r="R88" s="4">
        <v>454</v>
      </c>
      <c r="S88" s="4">
        <f t="shared" si="19"/>
        <v>2442</v>
      </c>
      <c r="T88" s="2">
        <v>217</v>
      </c>
      <c r="U88" s="4">
        <f t="shared" si="17"/>
        <v>1866</v>
      </c>
      <c r="V88" s="4">
        <f>Counts!AJ89</f>
        <v>205.63636363636363</v>
      </c>
      <c r="W88" s="4">
        <f>Counts!AK89</f>
        <v>404.78787878787875</v>
      </c>
      <c r="X88" s="5">
        <f t="shared" si="18"/>
        <v>0.13615075825156112</v>
      </c>
    </row>
    <row r="89" spans="1:24" x14ac:dyDescent="0.25">
      <c r="A89" s="47">
        <v>44445</v>
      </c>
      <c r="B89" s="52">
        <v>83</v>
      </c>
      <c r="C89" s="4">
        <f t="shared" si="13"/>
        <v>8492</v>
      </c>
      <c r="D89" s="4">
        <v>57</v>
      </c>
      <c r="E89" s="4">
        <f t="shared" si="14"/>
        <v>8939</v>
      </c>
      <c r="F89" s="4">
        <f>Counts!AF90</f>
        <v>174.15151515151513</v>
      </c>
      <c r="G89" s="4">
        <f>Counts!AG90</f>
        <v>16116.56531801532</v>
      </c>
      <c r="H89" s="49">
        <f t="shared" si="10"/>
        <v>0.94988814317673376</v>
      </c>
      <c r="I89" s="49"/>
      <c r="J89" s="4">
        <v>2</v>
      </c>
      <c r="K89" s="4">
        <f t="shared" si="15"/>
        <v>72704</v>
      </c>
      <c r="L89" s="4">
        <v>2</v>
      </c>
      <c r="M89" s="4">
        <f t="shared" si="16"/>
        <v>48789</v>
      </c>
      <c r="N89" s="4">
        <f>Counts!AH90</f>
        <v>0</v>
      </c>
      <c r="O89" s="4">
        <f>Counts!AI90</f>
        <v>43289.126606726604</v>
      </c>
      <c r="P89" s="49">
        <f t="shared" si="11"/>
        <v>0.99997249195389648</v>
      </c>
      <c r="R89" s="4">
        <v>530</v>
      </c>
      <c r="S89" s="4">
        <f t="shared" si="19"/>
        <v>2972</v>
      </c>
      <c r="T89" s="2">
        <v>344</v>
      </c>
      <c r="U89" s="4">
        <f t="shared" si="17"/>
        <v>2210</v>
      </c>
      <c r="V89" s="4">
        <f>Counts!AJ90</f>
        <v>233.06060606060603</v>
      </c>
      <c r="W89" s="4">
        <f>Counts!AK90</f>
        <v>637.84848484848476</v>
      </c>
      <c r="X89" s="5">
        <f t="shared" si="18"/>
        <v>0.16570026761819803</v>
      </c>
    </row>
    <row r="90" spans="1:24" x14ac:dyDescent="0.25">
      <c r="A90" s="47">
        <v>44446</v>
      </c>
      <c r="B90" s="52">
        <v>54</v>
      </c>
      <c r="C90" s="4">
        <f t="shared" si="13"/>
        <v>8546</v>
      </c>
      <c r="D90" s="4">
        <v>77</v>
      </c>
      <c r="E90" s="4">
        <f t="shared" si="14"/>
        <v>9016</v>
      </c>
      <c r="F90" s="4">
        <f>Counts!AF91</f>
        <v>137.69696969696969</v>
      </c>
      <c r="G90" s="4">
        <f>Counts!AG91</f>
        <v>16254.26228771229</v>
      </c>
      <c r="H90" s="49">
        <f t="shared" si="10"/>
        <v>0.9559284116331096</v>
      </c>
      <c r="I90" s="49"/>
      <c r="J90" s="4">
        <v>2</v>
      </c>
      <c r="K90" s="4">
        <f t="shared" si="15"/>
        <v>72706</v>
      </c>
      <c r="L90" s="4">
        <v>1</v>
      </c>
      <c r="M90" s="4">
        <f t="shared" si="16"/>
        <v>48790</v>
      </c>
      <c r="N90" s="4">
        <f>Counts!AH91</f>
        <v>0</v>
      </c>
      <c r="O90" s="4">
        <f>Counts!AI91</f>
        <v>43289.126606726604</v>
      </c>
      <c r="P90" s="49">
        <f t="shared" si="11"/>
        <v>1</v>
      </c>
      <c r="R90" s="4">
        <v>448</v>
      </c>
      <c r="S90" s="4">
        <f t="shared" si="19"/>
        <v>3420</v>
      </c>
      <c r="T90" s="2">
        <v>508</v>
      </c>
      <c r="U90" s="4">
        <f t="shared" si="17"/>
        <v>2718</v>
      </c>
      <c r="V90" s="4">
        <f>Counts!AJ91</f>
        <v>374.5454545454545</v>
      </c>
      <c r="W90" s="4">
        <f>Counts!AK91</f>
        <v>1012.3939393939393</v>
      </c>
      <c r="X90" s="5">
        <f t="shared" si="18"/>
        <v>0.19067796610169491</v>
      </c>
    </row>
    <row r="91" spans="1:24" x14ac:dyDescent="0.25">
      <c r="A91" s="47">
        <v>44447</v>
      </c>
      <c r="B91" s="52">
        <v>54</v>
      </c>
      <c r="C91" s="4">
        <f t="shared" si="13"/>
        <v>8600</v>
      </c>
      <c r="D91" s="4">
        <v>57</v>
      </c>
      <c r="E91" s="4">
        <f t="shared" si="14"/>
        <v>9073</v>
      </c>
      <c r="F91" s="4">
        <f>Counts!AF92</f>
        <v>214.90909090909091</v>
      </c>
      <c r="G91" s="4">
        <f>Counts!AG92</f>
        <v>16469.17137862138</v>
      </c>
      <c r="H91" s="49">
        <f t="shared" si="10"/>
        <v>0.96196868008948544</v>
      </c>
      <c r="I91" s="49"/>
      <c r="J91" s="4">
        <v>0</v>
      </c>
      <c r="K91" s="4">
        <f t="shared" si="15"/>
        <v>72706</v>
      </c>
      <c r="L91" s="4">
        <v>0</v>
      </c>
      <c r="M91" s="4">
        <f t="shared" si="16"/>
        <v>48790</v>
      </c>
      <c r="N91" s="4">
        <f>Counts!AH92</f>
        <v>0</v>
      </c>
      <c r="O91" s="4">
        <f>Counts!AI92</f>
        <v>43289.126606726604</v>
      </c>
      <c r="P91" s="49">
        <f t="shared" si="11"/>
        <v>1</v>
      </c>
      <c r="R91" s="4">
        <v>526</v>
      </c>
      <c r="S91" s="4">
        <f t="shared" si="19"/>
        <v>3946</v>
      </c>
      <c r="T91" s="2">
        <v>361</v>
      </c>
      <c r="U91" s="4">
        <f t="shared" si="17"/>
        <v>3079</v>
      </c>
      <c r="V91" s="4">
        <f>Counts!AJ92</f>
        <v>814.5</v>
      </c>
      <c r="W91" s="4">
        <f>Counts!AK92</f>
        <v>1826.8939393939393</v>
      </c>
      <c r="X91" s="5">
        <f t="shared" si="18"/>
        <v>0.22000446030330062</v>
      </c>
    </row>
    <row r="92" spans="1:24" x14ac:dyDescent="0.25">
      <c r="A92" s="47">
        <v>44448</v>
      </c>
      <c r="B92" s="52">
        <v>93</v>
      </c>
      <c r="C92" s="4">
        <f t="shared" si="13"/>
        <v>8693</v>
      </c>
      <c r="D92" s="4">
        <v>81</v>
      </c>
      <c r="E92" s="4">
        <f t="shared" si="14"/>
        <v>9154</v>
      </c>
      <c r="F92" s="4">
        <f>Counts!AF93</f>
        <v>193.63636363636363</v>
      </c>
      <c r="G92" s="4">
        <f>Counts!AG93</f>
        <v>16662.807742257744</v>
      </c>
      <c r="H92" s="49">
        <f t="shared" si="10"/>
        <v>0.97237136465324381</v>
      </c>
      <c r="I92" s="49"/>
      <c r="J92" s="4">
        <v>0</v>
      </c>
      <c r="K92" s="4">
        <f t="shared" si="15"/>
        <v>72706</v>
      </c>
      <c r="L92" s="4">
        <v>0</v>
      </c>
      <c r="M92" s="4">
        <f t="shared" si="16"/>
        <v>48790</v>
      </c>
      <c r="N92" s="4">
        <f>Counts!AH93</f>
        <v>0</v>
      </c>
      <c r="O92" s="4">
        <f>Counts!AI93</f>
        <v>43289.126606726604</v>
      </c>
      <c r="P92" s="49">
        <f t="shared" si="11"/>
        <v>1</v>
      </c>
      <c r="R92" s="4">
        <v>611</v>
      </c>
      <c r="S92" s="4">
        <f t="shared" si="19"/>
        <v>4557</v>
      </c>
      <c r="T92" s="2">
        <v>613</v>
      </c>
      <c r="U92" s="4">
        <f t="shared" si="17"/>
        <v>3692</v>
      </c>
      <c r="V92" s="4">
        <f>Counts!AJ93</f>
        <v>1256.909090909091</v>
      </c>
      <c r="W92" s="4">
        <f>Counts!AK93</f>
        <v>3083.80303030303</v>
      </c>
      <c r="X92" s="5">
        <f t="shared" si="18"/>
        <v>0.25407002676181978</v>
      </c>
    </row>
    <row r="93" spans="1:24" x14ac:dyDescent="0.25">
      <c r="A93" s="47">
        <v>44449</v>
      </c>
      <c r="B93" s="52">
        <v>35</v>
      </c>
      <c r="C93" s="4">
        <f t="shared" si="13"/>
        <v>8728</v>
      </c>
      <c r="D93" s="4">
        <v>21</v>
      </c>
      <c r="E93" s="4">
        <f t="shared" si="14"/>
        <v>9175</v>
      </c>
      <c r="F93" s="4">
        <f>Counts!AF94</f>
        <v>94.63636363636364</v>
      </c>
      <c r="G93" s="4">
        <f>Counts!AG94</f>
        <v>16757.444105894108</v>
      </c>
      <c r="H93" s="49">
        <f t="shared" si="10"/>
        <v>0.97628635346756154</v>
      </c>
      <c r="I93" s="49"/>
      <c r="J93" s="4">
        <v>0</v>
      </c>
      <c r="K93" s="4">
        <f t="shared" si="15"/>
        <v>72706</v>
      </c>
      <c r="L93" s="4">
        <v>0</v>
      </c>
      <c r="M93" s="4">
        <f t="shared" si="16"/>
        <v>48790</v>
      </c>
      <c r="N93" s="4">
        <f>Counts!AH94</f>
        <v>0</v>
      </c>
      <c r="O93" s="4">
        <f>Counts!AI94</f>
        <v>43289.126606726604</v>
      </c>
      <c r="P93" s="49">
        <f t="shared" si="11"/>
        <v>1</v>
      </c>
      <c r="R93" s="4">
        <v>711</v>
      </c>
      <c r="S93" s="4">
        <f t="shared" si="19"/>
        <v>5268</v>
      </c>
      <c r="T93" s="2">
        <v>752</v>
      </c>
      <c r="U93" s="4">
        <f t="shared" si="17"/>
        <v>4444</v>
      </c>
      <c r="V93" s="4">
        <f>Counts!AJ94</f>
        <v>543</v>
      </c>
      <c r="W93" s="4">
        <f>Counts!AK94</f>
        <v>3626.80303030303</v>
      </c>
      <c r="X93" s="5">
        <f t="shared" si="18"/>
        <v>0.29371097234611954</v>
      </c>
    </row>
    <row r="94" spans="1:24" x14ac:dyDescent="0.25">
      <c r="A94" s="47">
        <v>44450</v>
      </c>
      <c r="B94" s="52">
        <v>51</v>
      </c>
      <c r="C94" s="4">
        <f t="shared" si="13"/>
        <v>8779</v>
      </c>
      <c r="D94" s="4">
        <v>44</v>
      </c>
      <c r="E94" s="4">
        <f t="shared" si="14"/>
        <v>9219</v>
      </c>
      <c r="F94" s="4">
        <f>Counts!AF95</f>
        <v>118.77272727272727</v>
      </c>
      <c r="G94" s="4">
        <f>Counts!AG95</f>
        <v>16876.216833166836</v>
      </c>
      <c r="H94" s="49">
        <f t="shared" si="10"/>
        <v>0.98199105145413867</v>
      </c>
      <c r="I94" s="49"/>
      <c r="J94" s="4">
        <v>0</v>
      </c>
      <c r="K94" s="4">
        <f t="shared" si="15"/>
        <v>72706</v>
      </c>
      <c r="L94" s="4">
        <v>0</v>
      </c>
      <c r="M94" s="4">
        <f t="shared" si="16"/>
        <v>48790</v>
      </c>
      <c r="N94" s="4">
        <f>Counts!AH95</f>
        <v>0</v>
      </c>
      <c r="O94" s="4">
        <f>Counts!AI95</f>
        <v>43289.126606726604</v>
      </c>
      <c r="P94" s="49">
        <f t="shared" si="11"/>
        <v>1</v>
      </c>
      <c r="R94" s="4">
        <v>1040</v>
      </c>
      <c r="S94" s="4">
        <f t="shared" si="19"/>
        <v>6308</v>
      </c>
      <c r="T94" s="2">
        <v>852</v>
      </c>
      <c r="U94" s="4">
        <f t="shared" si="17"/>
        <v>5296</v>
      </c>
      <c r="V94" s="4">
        <f>Counts!AJ95</f>
        <v>959.72727272727275</v>
      </c>
      <c r="W94" s="4">
        <f>Counts!AK95</f>
        <v>4586.530303030303</v>
      </c>
      <c r="X94" s="5">
        <f t="shared" si="18"/>
        <v>0.35169491525423729</v>
      </c>
    </row>
    <row r="95" spans="1:24" x14ac:dyDescent="0.25">
      <c r="A95" s="47">
        <v>44451</v>
      </c>
      <c r="B95" s="52">
        <v>40</v>
      </c>
      <c r="C95" s="4">
        <f t="shared" si="13"/>
        <v>8819</v>
      </c>
      <c r="D95" s="4">
        <v>35</v>
      </c>
      <c r="E95" s="4">
        <f t="shared" si="14"/>
        <v>9254</v>
      </c>
      <c r="F95" s="4">
        <f>Counts!AF96</f>
        <v>0</v>
      </c>
      <c r="G95" s="4">
        <f>Counts!AG96</f>
        <v>16876.216833166836</v>
      </c>
      <c r="H95" s="49">
        <f t="shared" si="10"/>
        <v>0.98646532438478751</v>
      </c>
      <c r="I95" s="49"/>
      <c r="J95" s="4">
        <v>0</v>
      </c>
      <c r="K95" s="4">
        <f t="shared" si="15"/>
        <v>72706</v>
      </c>
      <c r="L95" s="4">
        <v>0</v>
      </c>
      <c r="M95" s="4">
        <f t="shared" si="16"/>
        <v>48790</v>
      </c>
      <c r="N95" s="4">
        <f>Counts!AH96</f>
        <v>0</v>
      </c>
      <c r="O95" s="4">
        <f>Counts!AI96</f>
        <v>43289.126606726604</v>
      </c>
      <c r="P95" s="49">
        <f t="shared" si="11"/>
        <v>1</v>
      </c>
      <c r="R95" s="4">
        <v>736</v>
      </c>
      <c r="S95" s="4">
        <f t="shared" si="19"/>
        <v>7044</v>
      </c>
      <c r="T95" s="2">
        <v>614</v>
      </c>
      <c r="U95" s="4">
        <f t="shared" si="17"/>
        <v>5910</v>
      </c>
      <c r="V95" s="4">
        <f>Counts!AJ96</f>
        <v>0</v>
      </c>
      <c r="W95" s="4">
        <f>Counts!AK96</f>
        <v>4586.530303030303</v>
      </c>
      <c r="X95" s="5">
        <f t="shared" si="18"/>
        <v>0.39272970561998216</v>
      </c>
    </row>
    <row r="96" spans="1:24" x14ac:dyDescent="0.25">
      <c r="A96" s="47">
        <v>44452</v>
      </c>
      <c r="B96" s="52">
        <v>19</v>
      </c>
      <c r="C96" s="4">
        <f t="shared" si="13"/>
        <v>8838</v>
      </c>
      <c r="D96" s="4">
        <v>17</v>
      </c>
      <c r="E96" s="4">
        <f t="shared" si="14"/>
        <v>9271</v>
      </c>
      <c r="F96" s="4">
        <f>Counts!AF97</f>
        <v>0</v>
      </c>
      <c r="G96" s="4">
        <f>Counts!AG97</f>
        <v>16876.216833166836</v>
      </c>
      <c r="H96" s="49">
        <f t="shared" si="10"/>
        <v>0.98859060402684562</v>
      </c>
      <c r="I96" s="49"/>
      <c r="J96" s="4">
        <v>0</v>
      </c>
      <c r="K96" s="4">
        <f t="shared" si="15"/>
        <v>72706</v>
      </c>
      <c r="L96" s="4">
        <v>0</v>
      </c>
      <c r="M96" s="4">
        <f t="shared" si="16"/>
        <v>48790</v>
      </c>
      <c r="N96" s="4">
        <f>Counts!AH97</f>
        <v>0</v>
      </c>
      <c r="O96" s="4">
        <f>Counts!AI97</f>
        <v>43289.126606726604</v>
      </c>
      <c r="P96" s="49">
        <f t="shared" si="11"/>
        <v>1</v>
      </c>
      <c r="R96" s="4">
        <v>496</v>
      </c>
      <c r="S96" s="4">
        <f t="shared" si="19"/>
        <v>7540</v>
      </c>
      <c r="T96" s="2">
        <v>506</v>
      </c>
      <c r="U96" s="4">
        <f t="shared" si="17"/>
        <v>6416</v>
      </c>
      <c r="V96" s="4">
        <f>Counts!AJ97</f>
        <v>0</v>
      </c>
      <c r="W96" s="4">
        <f>Counts!AK97</f>
        <v>4586.530303030303</v>
      </c>
      <c r="X96" s="5">
        <f t="shared" si="18"/>
        <v>0.42038358608385368</v>
      </c>
    </row>
    <row r="97" spans="1:24" x14ac:dyDescent="0.25">
      <c r="A97" s="47">
        <v>44453</v>
      </c>
      <c r="B97" s="52">
        <v>21</v>
      </c>
      <c r="C97" s="4">
        <f t="shared" si="13"/>
        <v>8859</v>
      </c>
      <c r="D97" s="4">
        <v>28</v>
      </c>
      <c r="E97" s="4">
        <f t="shared" si="14"/>
        <v>9299</v>
      </c>
      <c r="F97" s="4">
        <f>Counts!AF98</f>
        <v>0</v>
      </c>
      <c r="G97" s="4">
        <f>Counts!AG98</f>
        <v>16876.216833166836</v>
      </c>
      <c r="H97" s="49">
        <f t="shared" si="10"/>
        <v>0.99093959731543624</v>
      </c>
      <c r="I97" s="49"/>
      <c r="J97" s="4">
        <v>0</v>
      </c>
      <c r="K97" s="4">
        <f t="shared" si="15"/>
        <v>72706</v>
      </c>
      <c r="L97" s="4">
        <v>0</v>
      </c>
      <c r="M97" s="4">
        <f t="shared" si="16"/>
        <v>48790</v>
      </c>
      <c r="N97" s="4">
        <f>Counts!AH98</f>
        <v>0</v>
      </c>
      <c r="O97" s="4">
        <f>Counts!AI98</f>
        <v>43289.126606726604</v>
      </c>
      <c r="P97" s="49">
        <f t="shared" si="11"/>
        <v>1</v>
      </c>
      <c r="R97" s="4">
        <v>758</v>
      </c>
      <c r="S97" s="4">
        <f t="shared" si="19"/>
        <v>8298</v>
      </c>
      <c r="T97" s="2">
        <v>1036</v>
      </c>
      <c r="U97" s="4">
        <f t="shared" si="17"/>
        <v>7452</v>
      </c>
      <c r="V97" s="4">
        <f>Counts!AJ98</f>
        <v>0</v>
      </c>
      <c r="W97" s="4">
        <f>Counts!AK98</f>
        <v>4586.530303030303</v>
      </c>
      <c r="X97" s="5">
        <f t="shared" si="18"/>
        <v>0.46264495985727028</v>
      </c>
    </row>
    <row r="98" spans="1:24" x14ac:dyDescent="0.25">
      <c r="A98" s="47">
        <v>44454</v>
      </c>
      <c r="B98" s="52">
        <v>16</v>
      </c>
      <c r="C98" s="4">
        <f t="shared" si="13"/>
        <v>8875</v>
      </c>
      <c r="D98" s="4">
        <v>16</v>
      </c>
      <c r="E98" s="4">
        <f t="shared" si="14"/>
        <v>9315</v>
      </c>
      <c r="F98" s="4">
        <f>Counts!AF99</f>
        <v>0</v>
      </c>
      <c r="G98" s="4">
        <f>Counts!AG99</f>
        <v>16876.216833166836</v>
      </c>
      <c r="H98" s="49">
        <f t="shared" si="10"/>
        <v>0.99272930648769575</v>
      </c>
      <c r="I98" s="49"/>
      <c r="J98" s="4">
        <v>0</v>
      </c>
      <c r="K98" s="4">
        <f t="shared" si="15"/>
        <v>72706</v>
      </c>
      <c r="L98" s="4">
        <v>0</v>
      </c>
      <c r="M98" s="4">
        <f t="shared" si="16"/>
        <v>48790</v>
      </c>
      <c r="N98" s="4">
        <f>Counts!AH99</f>
        <v>0</v>
      </c>
      <c r="O98" s="4">
        <f>Counts!AI99</f>
        <v>43289.126606726604</v>
      </c>
      <c r="P98" s="49">
        <f t="shared" si="11"/>
        <v>1</v>
      </c>
      <c r="R98" s="4">
        <v>986</v>
      </c>
      <c r="S98" s="4">
        <f t="shared" si="19"/>
        <v>9284</v>
      </c>
      <c r="T98" s="2">
        <v>1146</v>
      </c>
      <c r="U98" s="4">
        <f t="shared" si="17"/>
        <v>8598</v>
      </c>
      <c r="V98" s="4">
        <f>Counts!AJ99</f>
        <v>0</v>
      </c>
      <c r="W98" s="4">
        <f>Counts!AK99</f>
        <v>4586.530303030303</v>
      </c>
      <c r="X98" s="5">
        <f t="shared" si="18"/>
        <v>0.51761819803746656</v>
      </c>
    </row>
    <row r="99" spans="1:24" x14ac:dyDescent="0.25">
      <c r="A99" s="47">
        <v>44455</v>
      </c>
      <c r="B99" s="52">
        <v>9</v>
      </c>
      <c r="C99" s="4">
        <f t="shared" si="13"/>
        <v>8884</v>
      </c>
      <c r="D99" s="4">
        <v>6</v>
      </c>
      <c r="E99" s="4">
        <f t="shared" si="14"/>
        <v>9321</v>
      </c>
      <c r="F99" s="4">
        <f>Counts!AF100</f>
        <v>0</v>
      </c>
      <c r="G99" s="4">
        <f>Counts!AG100</f>
        <v>16876.216833166836</v>
      </c>
      <c r="H99" s="49">
        <f t="shared" si="10"/>
        <v>0.99373601789709176</v>
      </c>
      <c r="I99" s="49"/>
      <c r="J99" s="4">
        <v>0</v>
      </c>
      <c r="K99" s="4">
        <f t="shared" si="15"/>
        <v>72706</v>
      </c>
      <c r="L99" s="4">
        <v>0</v>
      </c>
      <c r="M99" s="4">
        <f t="shared" si="16"/>
        <v>48790</v>
      </c>
      <c r="N99" s="4">
        <f>Counts!AH100</f>
        <v>0</v>
      </c>
      <c r="O99" s="4">
        <f>Counts!AI100</f>
        <v>43289.126606726604</v>
      </c>
      <c r="P99" s="49">
        <f t="shared" si="11"/>
        <v>1</v>
      </c>
      <c r="R99" s="4">
        <v>1122</v>
      </c>
      <c r="S99" s="4">
        <f t="shared" si="19"/>
        <v>10406</v>
      </c>
      <c r="T99" s="2">
        <v>1125</v>
      </c>
      <c r="U99" s="4">
        <f t="shared" si="17"/>
        <v>9723</v>
      </c>
      <c r="V99" s="4">
        <f>Counts!AJ100</f>
        <v>0</v>
      </c>
      <c r="W99" s="4">
        <f>Counts!AK100</f>
        <v>4586.530303030303</v>
      </c>
      <c r="X99" s="5">
        <f t="shared" si="18"/>
        <v>0.58017395182872433</v>
      </c>
    </row>
    <row r="100" spans="1:24" x14ac:dyDescent="0.25">
      <c r="A100" s="47">
        <v>44456</v>
      </c>
      <c r="B100" s="52">
        <v>10</v>
      </c>
      <c r="C100" s="4">
        <f t="shared" si="13"/>
        <v>8894</v>
      </c>
      <c r="D100" s="4">
        <v>9</v>
      </c>
      <c r="E100" s="4">
        <f t="shared" si="14"/>
        <v>9330</v>
      </c>
      <c r="F100" s="4">
        <f>Counts!AF101</f>
        <v>0</v>
      </c>
      <c r="G100" s="4">
        <f>Counts!AG101</f>
        <v>16876.216833166836</v>
      </c>
      <c r="H100" s="49">
        <f t="shared" si="10"/>
        <v>0.99485458612975397</v>
      </c>
      <c r="I100" s="49"/>
      <c r="J100" s="4">
        <v>0</v>
      </c>
      <c r="K100" s="4">
        <f t="shared" si="15"/>
        <v>72706</v>
      </c>
      <c r="L100" s="4">
        <v>0</v>
      </c>
      <c r="M100" s="4">
        <f t="shared" si="16"/>
        <v>48790</v>
      </c>
      <c r="N100" s="4">
        <f>Counts!AH101</f>
        <v>0</v>
      </c>
      <c r="O100" s="4">
        <f>Counts!AI101</f>
        <v>43289.126606726604</v>
      </c>
      <c r="P100" s="49">
        <f t="shared" si="11"/>
        <v>1</v>
      </c>
      <c r="R100" s="4">
        <v>636</v>
      </c>
      <c r="S100" s="4">
        <f t="shared" si="19"/>
        <v>11042</v>
      </c>
      <c r="T100" s="2">
        <v>721</v>
      </c>
      <c r="U100" s="4">
        <f t="shared" si="17"/>
        <v>10444</v>
      </c>
      <c r="V100" s="4">
        <f>Counts!AJ101</f>
        <v>0</v>
      </c>
      <c r="W100" s="4">
        <f>Counts!AK101</f>
        <v>4586.530303030303</v>
      </c>
      <c r="X100" s="5">
        <f t="shared" si="18"/>
        <v>0.61563336306868865</v>
      </c>
    </row>
    <row r="101" spans="1:24" x14ac:dyDescent="0.25">
      <c r="A101" s="47">
        <v>44457</v>
      </c>
      <c r="B101" s="52">
        <v>2</v>
      </c>
      <c r="C101" s="4">
        <f t="shared" si="13"/>
        <v>8896</v>
      </c>
      <c r="D101" s="4">
        <v>0</v>
      </c>
      <c r="E101" s="4">
        <f t="shared" si="14"/>
        <v>9330</v>
      </c>
      <c r="F101" s="4">
        <f>Counts!AF102</f>
        <v>0</v>
      </c>
      <c r="G101" s="4">
        <f>Counts!AG102</f>
        <v>16876.216833166836</v>
      </c>
      <c r="H101" s="49">
        <f t="shared" si="10"/>
        <v>0.99507829977628637</v>
      </c>
      <c r="I101" s="49"/>
      <c r="J101" s="4">
        <v>0</v>
      </c>
      <c r="K101" s="4">
        <f t="shared" si="15"/>
        <v>72706</v>
      </c>
      <c r="L101" s="4">
        <v>0</v>
      </c>
      <c r="M101" s="4">
        <f t="shared" si="16"/>
        <v>48790</v>
      </c>
      <c r="N101" s="4">
        <f>Counts!AH102</f>
        <v>0</v>
      </c>
      <c r="O101" s="4">
        <f>Counts!AI102</f>
        <v>43289.126606726604</v>
      </c>
      <c r="P101" s="49">
        <f t="shared" si="11"/>
        <v>1</v>
      </c>
      <c r="R101" s="4">
        <v>599</v>
      </c>
      <c r="S101" s="4">
        <f t="shared" si="19"/>
        <v>11641</v>
      </c>
      <c r="T101" s="2">
        <v>494</v>
      </c>
      <c r="U101" s="4">
        <f t="shared" si="17"/>
        <v>10938</v>
      </c>
      <c r="V101" s="4">
        <f>Counts!AJ102</f>
        <v>0</v>
      </c>
      <c r="W101" s="4">
        <f>Counts!AK102</f>
        <v>4586.530303030303</v>
      </c>
      <c r="X101" s="5">
        <f t="shared" si="18"/>
        <v>0.64902988403211415</v>
      </c>
    </row>
    <row r="102" spans="1:24" x14ac:dyDescent="0.25">
      <c r="A102" s="47">
        <v>44458</v>
      </c>
      <c r="B102" s="52">
        <v>6</v>
      </c>
      <c r="C102" s="4">
        <f t="shared" si="13"/>
        <v>8902</v>
      </c>
      <c r="D102" s="4">
        <v>3</v>
      </c>
      <c r="E102" s="4">
        <f t="shared" si="14"/>
        <v>9333</v>
      </c>
      <c r="F102" s="4">
        <f>Counts!AF103</f>
        <v>0</v>
      </c>
      <c r="G102" s="4">
        <f>Counts!AG103</f>
        <v>16876.216833166836</v>
      </c>
      <c r="H102" s="49">
        <f t="shared" si="10"/>
        <v>0.99574944071588367</v>
      </c>
      <c r="I102" s="49"/>
      <c r="J102" s="4">
        <v>0</v>
      </c>
      <c r="K102" s="4">
        <f t="shared" si="15"/>
        <v>72706</v>
      </c>
      <c r="L102" s="4">
        <v>0</v>
      </c>
      <c r="M102" s="4">
        <f t="shared" si="16"/>
        <v>48790</v>
      </c>
      <c r="N102" s="4">
        <f>Counts!AH103</f>
        <v>0</v>
      </c>
      <c r="O102" s="4">
        <f>Counts!AI103</f>
        <v>43289.126606726604</v>
      </c>
      <c r="P102" s="49">
        <f t="shared" si="11"/>
        <v>1</v>
      </c>
      <c r="R102" s="4">
        <v>691</v>
      </c>
      <c r="S102" s="4">
        <f t="shared" si="19"/>
        <v>12332</v>
      </c>
      <c r="T102" s="2">
        <v>820</v>
      </c>
      <c r="U102" s="4">
        <f t="shared" si="17"/>
        <v>11758</v>
      </c>
      <c r="V102" s="4">
        <f>Counts!AJ103</f>
        <v>0</v>
      </c>
      <c r="W102" s="4">
        <f>Counts!AK103</f>
        <v>4586.530303030303</v>
      </c>
      <c r="X102" s="5">
        <f t="shared" si="18"/>
        <v>0.68755575379125777</v>
      </c>
    </row>
    <row r="103" spans="1:24" x14ac:dyDescent="0.25">
      <c r="A103" s="47">
        <v>44459</v>
      </c>
      <c r="B103" s="52">
        <v>4</v>
      </c>
      <c r="C103" s="4">
        <f t="shared" si="13"/>
        <v>8906</v>
      </c>
      <c r="D103" s="4">
        <v>0</v>
      </c>
      <c r="E103" s="4">
        <f t="shared" si="14"/>
        <v>9333</v>
      </c>
      <c r="F103" s="4">
        <f>Counts!AF104</f>
        <v>0</v>
      </c>
      <c r="G103" s="4">
        <f>Counts!AG104</f>
        <v>16876.216833166836</v>
      </c>
      <c r="H103" s="49">
        <f t="shared" si="10"/>
        <v>0.99619686800894858</v>
      </c>
      <c r="I103" s="49"/>
      <c r="J103" s="4">
        <v>0</v>
      </c>
      <c r="K103" s="4">
        <f t="shared" si="15"/>
        <v>72706</v>
      </c>
      <c r="L103" s="4">
        <v>0</v>
      </c>
      <c r="M103" s="4">
        <f t="shared" si="16"/>
        <v>48790</v>
      </c>
      <c r="N103" s="4">
        <f>Counts!AH104</f>
        <v>0</v>
      </c>
      <c r="O103" s="4">
        <f>Counts!AI104</f>
        <v>43289.126606726604</v>
      </c>
      <c r="P103" s="49">
        <f t="shared" si="11"/>
        <v>1</v>
      </c>
      <c r="R103" s="4">
        <v>570</v>
      </c>
      <c r="S103" s="4">
        <f t="shared" si="19"/>
        <v>12902</v>
      </c>
      <c r="T103" s="2">
        <v>615</v>
      </c>
      <c r="U103" s="4">
        <f t="shared" si="17"/>
        <v>12373</v>
      </c>
      <c r="V103" s="4">
        <f>Counts!AJ104</f>
        <v>0</v>
      </c>
      <c r="W103" s="4">
        <f>Counts!AK104</f>
        <v>4586.530303030303</v>
      </c>
      <c r="X103" s="5">
        <f t="shared" si="18"/>
        <v>0.71933541480820695</v>
      </c>
    </row>
    <row r="104" spans="1:24" x14ac:dyDescent="0.25">
      <c r="A104" s="47">
        <v>44460</v>
      </c>
      <c r="B104" s="52">
        <v>3</v>
      </c>
      <c r="C104" s="4">
        <f t="shared" si="13"/>
        <v>8909</v>
      </c>
      <c r="D104" s="4">
        <v>1</v>
      </c>
      <c r="E104" s="4">
        <f t="shared" si="14"/>
        <v>9334</v>
      </c>
      <c r="F104" s="4">
        <f>Counts!AF105</f>
        <v>0</v>
      </c>
      <c r="G104" s="4">
        <f>Counts!AG105</f>
        <v>16876.216833166836</v>
      </c>
      <c r="H104" s="49">
        <f t="shared" si="10"/>
        <v>0.99653243847874717</v>
      </c>
      <c r="I104" s="49"/>
      <c r="J104" s="4">
        <v>0</v>
      </c>
      <c r="K104" s="4">
        <f t="shared" si="15"/>
        <v>72706</v>
      </c>
      <c r="L104" s="4">
        <v>0</v>
      </c>
      <c r="M104" s="4">
        <f t="shared" si="16"/>
        <v>48790</v>
      </c>
      <c r="N104" s="4">
        <f>Counts!AH105</f>
        <v>0</v>
      </c>
      <c r="O104" s="4">
        <f>Counts!AI105</f>
        <v>43289.126606726604</v>
      </c>
      <c r="P104" s="49">
        <f t="shared" si="11"/>
        <v>1</v>
      </c>
      <c r="R104" s="4">
        <v>548</v>
      </c>
      <c r="S104" s="4">
        <f t="shared" si="19"/>
        <v>13450</v>
      </c>
      <c r="T104" s="2">
        <v>589</v>
      </c>
      <c r="U104" s="4">
        <f t="shared" si="17"/>
        <v>12962</v>
      </c>
      <c r="V104" s="4">
        <f>Counts!AJ105</f>
        <v>0</v>
      </c>
      <c r="W104" s="4">
        <f>Counts!AK105</f>
        <v>4586.530303030303</v>
      </c>
      <c r="X104" s="5">
        <f t="shared" si="18"/>
        <v>0.74988849241748434</v>
      </c>
    </row>
    <row r="105" spans="1:24" x14ac:dyDescent="0.25">
      <c r="A105" s="47">
        <v>44461</v>
      </c>
      <c r="B105" s="52">
        <v>4</v>
      </c>
      <c r="C105" s="4">
        <f t="shared" si="13"/>
        <v>8913</v>
      </c>
      <c r="D105" s="4">
        <v>1</v>
      </c>
      <c r="E105" s="4">
        <f t="shared" si="14"/>
        <v>9335</v>
      </c>
      <c r="F105" s="4">
        <f>Counts!AF106</f>
        <v>0</v>
      </c>
      <c r="G105" s="4">
        <f>Counts!AG106</f>
        <v>16876.216833166836</v>
      </c>
      <c r="H105" s="49">
        <f t="shared" si="10"/>
        <v>0.99697986577181208</v>
      </c>
      <c r="I105" s="49"/>
      <c r="J105" s="4">
        <v>0</v>
      </c>
      <c r="K105" s="4">
        <f t="shared" si="15"/>
        <v>72706</v>
      </c>
      <c r="L105" s="4">
        <v>0</v>
      </c>
      <c r="M105" s="4">
        <f t="shared" si="16"/>
        <v>48790</v>
      </c>
      <c r="N105" s="4">
        <f>Counts!AH106</f>
        <v>0</v>
      </c>
      <c r="O105" s="4">
        <f>Counts!AI106</f>
        <v>43289.126606726604</v>
      </c>
      <c r="P105" s="49">
        <f t="shared" si="11"/>
        <v>1</v>
      </c>
      <c r="R105" s="4">
        <v>560</v>
      </c>
      <c r="S105" s="4">
        <f t="shared" si="19"/>
        <v>14010</v>
      </c>
      <c r="T105" s="2">
        <v>489</v>
      </c>
      <c r="U105" s="4">
        <f t="shared" si="17"/>
        <v>13451</v>
      </c>
      <c r="V105" s="4">
        <f>Counts!AJ106</f>
        <v>0</v>
      </c>
      <c r="W105" s="4">
        <f>Counts!AK106</f>
        <v>4586.530303030303</v>
      </c>
      <c r="X105" s="5">
        <f t="shared" si="18"/>
        <v>0.78111061552185546</v>
      </c>
    </row>
    <row r="106" spans="1:24" x14ac:dyDescent="0.25">
      <c r="A106" s="47">
        <v>44462</v>
      </c>
      <c r="B106" s="52">
        <v>5</v>
      </c>
      <c r="C106" s="4">
        <f t="shared" si="13"/>
        <v>8918</v>
      </c>
      <c r="D106" s="4">
        <v>1</v>
      </c>
      <c r="E106" s="4">
        <f t="shared" si="14"/>
        <v>9336</v>
      </c>
      <c r="F106" s="4">
        <f>Counts!AF107</f>
        <v>0</v>
      </c>
      <c r="G106" s="4">
        <f>Counts!AG107</f>
        <v>16876.216833166836</v>
      </c>
      <c r="H106" s="49">
        <f t="shared" si="10"/>
        <v>0.99753914988814318</v>
      </c>
      <c r="I106" s="49"/>
      <c r="J106" s="4">
        <v>0</v>
      </c>
      <c r="K106" s="4">
        <f t="shared" si="15"/>
        <v>72706</v>
      </c>
      <c r="L106" s="4">
        <v>0</v>
      </c>
      <c r="M106" s="4">
        <f t="shared" si="16"/>
        <v>48790</v>
      </c>
      <c r="N106" s="4">
        <f>Counts!AH107</f>
        <v>0</v>
      </c>
      <c r="O106" s="4">
        <f>Counts!AI107</f>
        <v>43289.126606726604</v>
      </c>
      <c r="P106" s="49">
        <f t="shared" si="11"/>
        <v>1</v>
      </c>
      <c r="R106" s="4">
        <v>526</v>
      </c>
      <c r="S106" s="4">
        <f t="shared" si="19"/>
        <v>14536</v>
      </c>
      <c r="T106" s="2">
        <v>398</v>
      </c>
      <c r="U106" s="4">
        <f t="shared" si="17"/>
        <v>13849</v>
      </c>
      <c r="V106" s="4">
        <f>Counts!AJ107</f>
        <v>0</v>
      </c>
      <c r="W106" s="4">
        <f>Counts!AK107</f>
        <v>4586.530303030303</v>
      </c>
      <c r="X106" s="5">
        <f t="shared" si="18"/>
        <v>0.81043710972346117</v>
      </c>
    </row>
    <row r="107" spans="1:24" x14ac:dyDescent="0.25">
      <c r="A107" s="47">
        <v>44463</v>
      </c>
      <c r="B107" s="52">
        <v>2</v>
      </c>
      <c r="C107" s="4">
        <f t="shared" si="13"/>
        <v>8920</v>
      </c>
      <c r="D107" s="4">
        <v>0</v>
      </c>
      <c r="E107" s="4">
        <f t="shared" si="14"/>
        <v>9336</v>
      </c>
      <c r="F107" s="4">
        <f>Counts!AF108</f>
        <v>0</v>
      </c>
      <c r="G107" s="4">
        <f>Counts!AG108</f>
        <v>16876.216833166836</v>
      </c>
      <c r="H107" s="49">
        <f t="shared" si="10"/>
        <v>0.99776286353467558</v>
      </c>
      <c r="I107" s="49"/>
      <c r="J107" s="4">
        <v>0</v>
      </c>
      <c r="K107" s="4">
        <f t="shared" si="15"/>
        <v>72706</v>
      </c>
      <c r="L107" s="4">
        <v>0</v>
      </c>
      <c r="M107" s="4">
        <f t="shared" si="16"/>
        <v>48790</v>
      </c>
      <c r="N107" s="4">
        <f>Counts!AH108</f>
        <v>0</v>
      </c>
      <c r="O107" s="4">
        <f>Counts!AI108</f>
        <v>43289.126606726604</v>
      </c>
      <c r="P107" s="49">
        <f t="shared" si="11"/>
        <v>1</v>
      </c>
      <c r="R107" s="4">
        <v>589</v>
      </c>
      <c r="S107" s="4">
        <f t="shared" si="19"/>
        <v>15125</v>
      </c>
      <c r="T107" s="2">
        <v>333</v>
      </c>
      <c r="U107" s="4">
        <f t="shared" si="17"/>
        <v>14182</v>
      </c>
      <c r="V107" s="4">
        <f>Counts!AJ108</f>
        <v>0</v>
      </c>
      <c r="W107" s="4">
        <f>Counts!AK108</f>
        <v>4586.530303030303</v>
      </c>
      <c r="X107" s="5">
        <f t="shared" si="18"/>
        <v>0.84327609277430871</v>
      </c>
    </row>
    <row r="108" spans="1:24" x14ac:dyDescent="0.25">
      <c r="A108" s="47">
        <v>44464</v>
      </c>
      <c r="B108" s="52">
        <v>2</v>
      </c>
      <c r="C108" s="4">
        <f t="shared" si="13"/>
        <v>8922</v>
      </c>
      <c r="D108" s="4">
        <v>0</v>
      </c>
      <c r="E108" s="4">
        <f t="shared" si="14"/>
        <v>9336</v>
      </c>
      <c r="F108" s="4">
        <f>Counts!AF109</f>
        <v>0</v>
      </c>
      <c r="G108" s="4">
        <f>Counts!AG109</f>
        <v>16876.216833166836</v>
      </c>
      <c r="H108" s="49">
        <f t="shared" si="10"/>
        <v>0.99798657718120809</v>
      </c>
      <c r="I108" s="49"/>
      <c r="J108" s="4">
        <v>0</v>
      </c>
      <c r="K108" s="4">
        <f t="shared" si="15"/>
        <v>72706</v>
      </c>
      <c r="L108" s="4">
        <v>0</v>
      </c>
      <c r="M108" s="4">
        <f t="shared" si="16"/>
        <v>48790</v>
      </c>
      <c r="N108" s="4">
        <f>Counts!AH109</f>
        <v>0</v>
      </c>
      <c r="O108" s="4">
        <f>Counts!AI109</f>
        <v>43289.126606726604</v>
      </c>
      <c r="P108" s="49">
        <f t="shared" si="11"/>
        <v>1</v>
      </c>
      <c r="R108" s="4">
        <v>431</v>
      </c>
      <c r="S108" s="4">
        <f t="shared" si="19"/>
        <v>15556</v>
      </c>
      <c r="T108" s="2">
        <v>278</v>
      </c>
      <c r="U108" s="4">
        <f t="shared" si="17"/>
        <v>14460</v>
      </c>
      <c r="V108" s="4">
        <f>Counts!AJ109</f>
        <v>0</v>
      </c>
      <c r="W108" s="4">
        <f>Counts!AK109</f>
        <v>4586.530303030303</v>
      </c>
      <c r="X108" s="5">
        <f t="shared" si="18"/>
        <v>0.86730597680642285</v>
      </c>
    </row>
    <row r="109" spans="1:24" x14ac:dyDescent="0.25">
      <c r="A109" s="47">
        <v>44465</v>
      </c>
      <c r="B109" s="52">
        <v>5</v>
      </c>
      <c r="C109" s="4">
        <f t="shared" si="13"/>
        <v>8927</v>
      </c>
      <c r="D109" s="4">
        <v>0</v>
      </c>
      <c r="E109" s="4">
        <f t="shared" si="14"/>
        <v>9336</v>
      </c>
      <c r="F109" s="4">
        <f>Counts!AF110</f>
        <v>0</v>
      </c>
      <c r="G109" s="4">
        <f>Counts!AG110</f>
        <v>16876.216833166836</v>
      </c>
      <c r="H109" s="49">
        <f t="shared" si="10"/>
        <v>0.99854586129753919</v>
      </c>
      <c r="I109" s="49"/>
      <c r="J109" s="4">
        <v>0</v>
      </c>
      <c r="K109" s="4">
        <f t="shared" si="15"/>
        <v>72706</v>
      </c>
      <c r="L109" s="4">
        <v>0</v>
      </c>
      <c r="M109" s="4">
        <f t="shared" si="16"/>
        <v>48790</v>
      </c>
      <c r="N109" s="4">
        <f>Counts!AH110</f>
        <v>0</v>
      </c>
      <c r="O109" s="4">
        <f>Counts!AI110</f>
        <v>43289.126606726604</v>
      </c>
      <c r="P109" s="49">
        <f t="shared" si="11"/>
        <v>1</v>
      </c>
      <c r="R109" s="4">
        <v>470</v>
      </c>
      <c r="S109" s="4">
        <f t="shared" si="19"/>
        <v>16026</v>
      </c>
      <c r="T109" s="2">
        <v>327</v>
      </c>
      <c r="U109" s="4">
        <f t="shared" si="17"/>
        <v>14787</v>
      </c>
      <c r="V109" s="4">
        <f>Counts!AJ110</f>
        <v>0</v>
      </c>
      <c r="W109" s="4">
        <f>Counts!AK110</f>
        <v>4586.530303030303</v>
      </c>
      <c r="X109" s="5">
        <f t="shared" si="18"/>
        <v>0.89351025869759149</v>
      </c>
    </row>
    <row r="110" spans="1:24" x14ac:dyDescent="0.25">
      <c r="A110" s="47">
        <v>44466</v>
      </c>
      <c r="B110" s="52">
        <v>3</v>
      </c>
      <c r="C110" s="4">
        <f t="shared" si="13"/>
        <v>8930</v>
      </c>
      <c r="D110" s="4">
        <v>1</v>
      </c>
      <c r="E110" s="4">
        <f t="shared" si="14"/>
        <v>9337</v>
      </c>
      <c r="F110" s="4">
        <f>Counts!AF111</f>
        <v>0</v>
      </c>
      <c r="G110" s="4">
        <f>Counts!AG111</f>
        <v>16876.216833166836</v>
      </c>
      <c r="H110" s="49">
        <f t="shared" si="10"/>
        <v>0.99888143176733779</v>
      </c>
      <c r="I110" s="49"/>
      <c r="J110" s="4">
        <v>0</v>
      </c>
      <c r="K110" s="4">
        <f t="shared" si="15"/>
        <v>72706</v>
      </c>
      <c r="L110" s="4">
        <v>0</v>
      </c>
      <c r="M110" s="4">
        <f t="shared" si="16"/>
        <v>48790</v>
      </c>
      <c r="N110" s="4">
        <f>Counts!AH111</f>
        <v>0</v>
      </c>
      <c r="O110" s="4">
        <f>Counts!AI111</f>
        <v>43289.126606726604</v>
      </c>
      <c r="P110" s="49">
        <f t="shared" si="11"/>
        <v>1</v>
      </c>
      <c r="R110" s="4">
        <v>484</v>
      </c>
      <c r="S110" s="4">
        <f t="shared" si="19"/>
        <v>16510</v>
      </c>
      <c r="T110" s="2">
        <v>333</v>
      </c>
      <c r="U110" s="4">
        <f t="shared" si="17"/>
        <v>15120</v>
      </c>
      <c r="V110" s="4">
        <f>Counts!AJ111</f>
        <v>0</v>
      </c>
      <c r="W110" s="4">
        <f>Counts!AK111</f>
        <v>4586.530303030303</v>
      </c>
      <c r="X110" s="5">
        <f t="shared" si="18"/>
        <v>0.92049509366636928</v>
      </c>
    </row>
    <row r="111" spans="1:24" x14ac:dyDescent="0.25">
      <c r="A111" s="47">
        <v>44467</v>
      </c>
      <c r="B111" s="52">
        <v>1</v>
      </c>
      <c r="C111" s="4">
        <f t="shared" si="13"/>
        <v>8931</v>
      </c>
      <c r="D111" s="4">
        <v>3</v>
      </c>
      <c r="E111" s="4">
        <f t="shared" si="14"/>
        <v>9340</v>
      </c>
      <c r="F111" s="4">
        <f>Counts!AF112</f>
        <v>0</v>
      </c>
      <c r="G111" s="4">
        <f>Counts!AG112</f>
        <v>16876.216833166836</v>
      </c>
      <c r="H111" s="49">
        <f t="shared" si="10"/>
        <v>0.99899328859060399</v>
      </c>
      <c r="I111" s="49"/>
      <c r="J111" s="4">
        <v>0</v>
      </c>
      <c r="K111" s="4">
        <f t="shared" si="15"/>
        <v>72706</v>
      </c>
      <c r="L111" s="4">
        <v>0</v>
      </c>
      <c r="M111" s="4">
        <f t="shared" si="16"/>
        <v>48790</v>
      </c>
      <c r="N111" s="4">
        <f>Counts!AH112</f>
        <v>0</v>
      </c>
      <c r="O111" s="4">
        <f>Counts!AI112</f>
        <v>43289.126606726604</v>
      </c>
      <c r="P111" s="49">
        <f t="shared" si="11"/>
        <v>1</v>
      </c>
      <c r="R111" s="4">
        <v>345</v>
      </c>
      <c r="S111" s="4">
        <f t="shared" si="19"/>
        <v>16855</v>
      </c>
      <c r="T111" s="2">
        <v>324</v>
      </c>
      <c r="U111" s="4">
        <f t="shared" si="17"/>
        <v>15444</v>
      </c>
      <c r="V111" s="4">
        <f>Counts!AJ112</f>
        <v>0</v>
      </c>
      <c r="W111" s="4">
        <f>Counts!AK112</f>
        <v>4586.530303030303</v>
      </c>
      <c r="X111" s="5">
        <f t="shared" si="18"/>
        <v>0.93973015165031226</v>
      </c>
    </row>
    <row r="112" spans="1:24" x14ac:dyDescent="0.25">
      <c r="A112" s="47">
        <v>44468</v>
      </c>
      <c r="B112" s="52">
        <v>3</v>
      </c>
      <c r="C112" s="4">
        <f t="shared" si="13"/>
        <v>8934</v>
      </c>
      <c r="D112" s="4">
        <v>1</v>
      </c>
      <c r="E112" s="4">
        <f t="shared" si="14"/>
        <v>9341</v>
      </c>
      <c r="F112" s="4">
        <f>Counts!AF113</f>
        <v>0</v>
      </c>
      <c r="G112" s="4">
        <f>Counts!AG113</f>
        <v>16876.216833166836</v>
      </c>
      <c r="H112" s="49">
        <f t="shared" si="10"/>
        <v>0.9993288590604027</v>
      </c>
      <c r="I112" s="49"/>
      <c r="J112" s="4">
        <v>0</v>
      </c>
      <c r="K112" s="4">
        <f t="shared" si="15"/>
        <v>72706</v>
      </c>
      <c r="L112" s="4">
        <v>0</v>
      </c>
      <c r="M112" s="4">
        <f t="shared" si="16"/>
        <v>48790</v>
      </c>
      <c r="N112" s="4">
        <f>Counts!AH113</f>
        <v>0</v>
      </c>
      <c r="O112" s="4">
        <f>Counts!AI113</f>
        <v>43289.126606726604</v>
      </c>
      <c r="P112" s="49">
        <f t="shared" si="11"/>
        <v>1</v>
      </c>
      <c r="R112" s="4">
        <v>358</v>
      </c>
      <c r="S112" s="4">
        <f t="shared" si="19"/>
        <v>17213</v>
      </c>
      <c r="T112" s="2">
        <v>260</v>
      </c>
      <c r="U112" s="4">
        <f t="shared" si="17"/>
        <v>15704</v>
      </c>
      <c r="V112" s="4">
        <f>Counts!AJ113</f>
        <v>0</v>
      </c>
      <c r="W112" s="4">
        <f>Counts!AK113</f>
        <v>4586.530303030303</v>
      </c>
      <c r="X112" s="5">
        <f t="shared" si="18"/>
        <v>0.95969000892060663</v>
      </c>
    </row>
    <row r="113" spans="1:24" x14ac:dyDescent="0.25">
      <c r="A113" s="47">
        <v>44469</v>
      </c>
      <c r="B113" s="52">
        <v>0</v>
      </c>
      <c r="C113" s="4">
        <f t="shared" si="13"/>
        <v>8934</v>
      </c>
      <c r="D113" s="4">
        <v>0</v>
      </c>
      <c r="E113" s="4">
        <f t="shared" si="14"/>
        <v>9341</v>
      </c>
      <c r="F113" s="4">
        <f>Counts!AF114</f>
        <v>0</v>
      </c>
      <c r="G113" s="4">
        <f>Counts!AG114</f>
        <v>16876.216833166836</v>
      </c>
      <c r="H113" s="49">
        <f t="shared" si="10"/>
        <v>0.9993288590604027</v>
      </c>
      <c r="I113" s="49"/>
      <c r="J113" s="4">
        <v>0</v>
      </c>
      <c r="K113" s="4">
        <f t="shared" si="15"/>
        <v>72706</v>
      </c>
      <c r="L113" s="4">
        <v>0</v>
      </c>
      <c r="M113" s="4">
        <f t="shared" si="16"/>
        <v>48790</v>
      </c>
      <c r="N113" s="4">
        <f>Counts!AH114</f>
        <v>0</v>
      </c>
      <c r="O113" s="4">
        <f>Counts!AI114</f>
        <v>43289.126606726604</v>
      </c>
      <c r="P113" s="49">
        <f t="shared" si="11"/>
        <v>1</v>
      </c>
      <c r="R113" s="4">
        <v>280</v>
      </c>
      <c r="S113" s="4">
        <f t="shared" si="19"/>
        <v>17493</v>
      </c>
      <c r="T113" s="2">
        <v>108</v>
      </c>
      <c r="U113" s="4">
        <f t="shared" si="17"/>
        <v>15812</v>
      </c>
      <c r="V113" s="4">
        <f>Counts!AJ114</f>
        <v>0</v>
      </c>
      <c r="W113" s="4">
        <f>Counts!AK114</f>
        <v>4586.530303030303</v>
      </c>
      <c r="X113" s="5">
        <f t="shared" si="18"/>
        <v>0.97530107047279213</v>
      </c>
    </row>
    <row r="114" spans="1:24" x14ac:dyDescent="0.25">
      <c r="A114" s="47">
        <v>44470</v>
      </c>
      <c r="B114" s="52">
        <v>5</v>
      </c>
      <c r="C114" s="4">
        <f t="shared" si="13"/>
        <v>8939</v>
      </c>
      <c r="D114" s="4">
        <v>0</v>
      </c>
      <c r="E114" s="4">
        <f t="shared" si="14"/>
        <v>9341</v>
      </c>
      <c r="F114" s="4">
        <f>Counts!AF115</f>
        <v>0</v>
      </c>
      <c r="G114" s="4">
        <f>Counts!AG115</f>
        <v>16876.216833166836</v>
      </c>
      <c r="H114" s="49">
        <f t="shared" si="10"/>
        <v>0.9998881431767338</v>
      </c>
      <c r="I114" s="49"/>
      <c r="J114" s="4">
        <v>0</v>
      </c>
      <c r="K114" s="4">
        <f t="shared" si="15"/>
        <v>72706</v>
      </c>
      <c r="L114" s="4">
        <v>0</v>
      </c>
      <c r="M114" s="4">
        <f t="shared" si="16"/>
        <v>48790</v>
      </c>
      <c r="N114" s="4">
        <f>Counts!AH115</f>
        <v>0</v>
      </c>
      <c r="O114" s="4">
        <f>Counts!AI115</f>
        <v>43289.126606726604</v>
      </c>
      <c r="P114" s="49">
        <f t="shared" si="11"/>
        <v>1</v>
      </c>
      <c r="R114" s="4">
        <v>285</v>
      </c>
      <c r="S114" s="4">
        <f t="shared" si="19"/>
        <v>17778</v>
      </c>
      <c r="T114" s="2">
        <v>146</v>
      </c>
      <c r="U114" s="4">
        <f t="shared" si="17"/>
        <v>15958</v>
      </c>
      <c r="V114" s="4">
        <f>Counts!AJ115</f>
        <v>0</v>
      </c>
      <c r="W114" s="4">
        <f>Counts!AK115</f>
        <v>4586.530303030303</v>
      </c>
      <c r="X114" s="5">
        <f t="shared" si="18"/>
        <v>0.99119090098126672</v>
      </c>
    </row>
    <row r="115" spans="1:24" x14ac:dyDescent="0.25">
      <c r="A115" s="47">
        <v>44471</v>
      </c>
      <c r="B115" s="52">
        <v>1</v>
      </c>
      <c r="C115" s="4">
        <f t="shared" si="13"/>
        <v>8940</v>
      </c>
      <c r="D115" s="4">
        <v>0</v>
      </c>
      <c r="E115" s="4">
        <f t="shared" si="14"/>
        <v>9341</v>
      </c>
      <c r="F115" s="4">
        <f>Counts!AF116</f>
        <v>0</v>
      </c>
      <c r="G115" s="4">
        <f>Counts!AG116</f>
        <v>16876.216833166836</v>
      </c>
      <c r="H115" s="49">
        <f t="shared" si="10"/>
        <v>1</v>
      </c>
      <c r="I115" s="49"/>
      <c r="J115" s="4">
        <v>0</v>
      </c>
      <c r="K115" s="4">
        <f t="shared" si="15"/>
        <v>72706</v>
      </c>
      <c r="L115" s="4">
        <v>0</v>
      </c>
      <c r="M115" s="4">
        <f t="shared" si="16"/>
        <v>48790</v>
      </c>
      <c r="N115" s="4">
        <f>Counts!AH116</f>
        <v>0</v>
      </c>
      <c r="O115" s="4">
        <f>Counts!AI116</f>
        <v>43289.126606726604</v>
      </c>
      <c r="P115" s="49">
        <f t="shared" si="11"/>
        <v>1</v>
      </c>
      <c r="R115" s="4">
        <v>158</v>
      </c>
      <c r="S115" s="4">
        <f t="shared" si="19"/>
        <v>17936</v>
      </c>
      <c r="T115" s="2">
        <v>123</v>
      </c>
      <c r="U115" s="4">
        <f t="shared" si="17"/>
        <v>16081</v>
      </c>
      <c r="V115" s="4">
        <f>Counts!AJ116</f>
        <v>0</v>
      </c>
      <c r="W115" s="4">
        <f>Counts!AK116</f>
        <v>4586.530303030303</v>
      </c>
      <c r="X115" s="5">
        <f t="shared" si="18"/>
        <v>1</v>
      </c>
    </row>
    <row r="116" spans="1:24" x14ac:dyDescent="0.25">
      <c r="A116" s="48"/>
    </row>
    <row r="117" spans="1:24" x14ac:dyDescent="0.25">
      <c r="A117" s="48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 CIV USARMY CENWS (USA)</cp:lastModifiedBy>
  <dcterms:created xsi:type="dcterms:W3CDTF">2017-09-26T15:51:03Z</dcterms:created>
  <dcterms:modified xsi:type="dcterms:W3CDTF">2022-09-15T17:49:40Z</dcterms:modified>
</cp:coreProperties>
</file>